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4-1c\Отдел финансов\!Отчеты\Отчет по ИМР (ежегодно)\ИСПОЛНЕНИЕ БЮДЖЕТА ЗА 2022 г\Отчет об исполнении бюджета за 2022 год\"/>
    </mc:Choice>
  </mc:AlternateContent>
  <bookViews>
    <workbookView xWindow="-15" yWindow="-15" windowWidth="13725" windowHeight="12780" activeTab="4"/>
  </bookViews>
  <sheets>
    <sheet name="Приложение 1" sheetId="14" r:id="rId1"/>
    <sheet name="Приложение 2" sheetId="3" r:id="rId2"/>
    <sheet name="Приложение 3" sheetId="2" r:id="rId3"/>
    <sheet name="Приложение 4" sheetId="4" r:id="rId4"/>
    <sheet name="Приложение 5" sheetId="9" r:id="rId5"/>
  </sheets>
  <definedNames>
    <definedName name="_xlnm._FilterDatabase" localSheetId="0" hidden="1">'Приложение 1'!$A$9:$B$11</definedName>
    <definedName name="_xlnm._FilterDatabase" localSheetId="1" hidden="1">'Приложение 2'!$A$9:$N$476</definedName>
    <definedName name="_xlnm._FilterDatabase" localSheetId="2" hidden="1">'Приложение 3'!$A$10:$G$17</definedName>
    <definedName name="_xlnm._FilterDatabase" localSheetId="3" hidden="1">'Приложение 4'!$A$8:$I$9</definedName>
    <definedName name="_xlnm.Print_Titles" localSheetId="1">'Приложение 2'!$9:$9</definedName>
    <definedName name="_xlnm.Print_Titles" localSheetId="2">'Приложение 3'!$9:$10</definedName>
    <definedName name="_xlnm.Print_Area" localSheetId="0">'Приложение 1'!$A$1:$D$209</definedName>
    <definedName name="_xlnm.Print_Area" localSheetId="1">'Приложение 2'!$A$1:$H$476</definedName>
    <definedName name="_xlnm.Print_Area" localSheetId="2">'Приложение 3'!$A$1:$H$510</definedName>
    <definedName name="_xlnm.Print_Area" localSheetId="3">'Приложение 4'!$A$1:$J$343</definedName>
    <definedName name="_xlnm.Print_Area" localSheetId="4">'Приложение 5'!$A$1:$D$32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4" i="14" l="1"/>
  <c r="F132" i="14"/>
  <c r="F126" i="14"/>
  <c r="F130" i="14"/>
  <c r="F136" i="14"/>
  <c r="F18" i="4" l="1"/>
  <c r="M232" i="4" l="1"/>
  <c r="M164" i="4"/>
  <c r="J343" i="4" l="1"/>
  <c r="J342" i="4"/>
  <c r="J341" i="4"/>
  <c r="J340" i="4"/>
  <c r="M339" i="4"/>
  <c r="M338" i="4" s="1"/>
  <c r="L339" i="4"/>
  <c r="L338" i="4" s="1"/>
  <c r="L336" i="4" s="1"/>
  <c r="K339" i="4"/>
  <c r="J337" i="4"/>
  <c r="M336" i="4"/>
  <c r="J335" i="4"/>
  <c r="J334" i="4"/>
  <c r="J333" i="4"/>
  <c r="J332" i="4"/>
  <c r="J331" i="4"/>
  <c r="M330" i="4"/>
  <c r="M329" i="4" s="1"/>
  <c r="L330" i="4"/>
  <c r="K330" i="4"/>
  <c r="K329" i="4" s="1"/>
  <c r="J328" i="4"/>
  <c r="M327" i="4"/>
  <c r="M326" i="4" s="1"/>
  <c r="L327" i="4"/>
  <c r="K327" i="4"/>
  <c r="L326" i="4"/>
  <c r="K326" i="4"/>
  <c r="J325" i="4"/>
  <c r="M324" i="4"/>
  <c r="L324" i="4"/>
  <c r="K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M304" i="4"/>
  <c r="M303" i="4" s="1"/>
  <c r="L304" i="4"/>
  <c r="L303" i="4" s="1"/>
  <c r="K304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M290" i="4"/>
  <c r="L290" i="4"/>
  <c r="K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M265" i="4"/>
  <c r="L265" i="4"/>
  <c r="L264" i="4" s="1"/>
  <c r="K265" i="4"/>
  <c r="K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M246" i="4"/>
  <c r="L246" i="4"/>
  <c r="K246" i="4"/>
  <c r="J245" i="4"/>
  <c r="J244" i="4"/>
  <c r="J243" i="4"/>
  <c r="J242" i="4"/>
  <c r="J241" i="4"/>
  <c r="M240" i="4"/>
  <c r="L240" i="4"/>
  <c r="K240" i="4"/>
  <c r="J237" i="4"/>
  <c r="M236" i="4"/>
  <c r="M235" i="4" s="1"/>
  <c r="M234" i="4" s="1"/>
  <c r="L236" i="4"/>
  <c r="L235" i="4" s="1"/>
  <c r="L234" i="4" s="1"/>
  <c r="K236" i="4"/>
  <c r="J233" i="4"/>
  <c r="L232" i="4"/>
  <c r="K232" i="4"/>
  <c r="J231" i="4"/>
  <c r="M230" i="4"/>
  <c r="L230" i="4"/>
  <c r="L229" i="4" s="1"/>
  <c r="K230" i="4"/>
  <c r="M229" i="4"/>
  <c r="J228" i="4"/>
  <c r="M227" i="4"/>
  <c r="L227" i="4"/>
  <c r="K227" i="4"/>
  <c r="J226" i="4"/>
  <c r="M225" i="4"/>
  <c r="L225" i="4"/>
  <c r="K225" i="4"/>
  <c r="J224" i="4"/>
  <c r="M223" i="4"/>
  <c r="L223" i="4"/>
  <c r="K223" i="4"/>
  <c r="J222" i="4"/>
  <c r="M221" i="4"/>
  <c r="L221" i="4"/>
  <c r="K221" i="4"/>
  <c r="J220" i="4"/>
  <c r="M219" i="4"/>
  <c r="L219" i="4"/>
  <c r="K219" i="4"/>
  <c r="M215" i="4"/>
  <c r="M214" i="4" s="1"/>
  <c r="L215" i="4"/>
  <c r="L214" i="4" s="1"/>
  <c r="K215" i="4"/>
  <c r="K214" i="4" s="1"/>
  <c r="J213" i="4"/>
  <c r="M212" i="4"/>
  <c r="M211" i="4" s="1"/>
  <c r="L212" i="4"/>
  <c r="L211" i="4" s="1"/>
  <c r="K212" i="4"/>
  <c r="K211" i="4"/>
  <c r="K207" i="4" s="1"/>
  <c r="J210" i="4"/>
  <c r="M209" i="4"/>
  <c r="M208" i="4" s="1"/>
  <c r="L209" i="4"/>
  <c r="L208" i="4" s="1"/>
  <c r="K209" i="4"/>
  <c r="K208" i="4" s="1"/>
  <c r="M205" i="4"/>
  <c r="L205" i="4"/>
  <c r="K205" i="4"/>
  <c r="J204" i="4"/>
  <c r="M203" i="4"/>
  <c r="L203" i="4"/>
  <c r="K203" i="4"/>
  <c r="J202" i="4"/>
  <c r="J201" i="4"/>
  <c r="M200" i="4"/>
  <c r="L200" i="4"/>
  <c r="K200" i="4"/>
  <c r="J199" i="4"/>
  <c r="M198" i="4"/>
  <c r="L198" i="4"/>
  <c r="K198" i="4"/>
  <c r="J197" i="4"/>
  <c r="J196" i="4"/>
  <c r="J195" i="4"/>
  <c r="J194" i="4"/>
  <c r="J193" i="4"/>
  <c r="J192" i="4"/>
  <c r="J191" i="4"/>
  <c r="J190" i="4"/>
  <c r="M189" i="4"/>
  <c r="L189" i="4"/>
  <c r="K189" i="4"/>
  <c r="J188" i="4"/>
  <c r="M187" i="4"/>
  <c r="L187" i="4"/>
  <c r="K187" i="4"/>
  <c r="J186" i="4"/>
  <c r="M185" i="4"/>
  <c r="J185" i="4" s="1"/>
  <c r="J184" i="4"/>
  <c r="M183" i="4"/>
  <c r="L183" i="4"/>
  <c r="J183" i="4"/>
  <c r="J182" i="4"/>
  <c r="M181" i="4"/>
  <c r="L181" i="4"/>
  <c r="J181" i="4"/>
  <c r="J180" i="4"/>
  <c r="M179" i="4"/>
  <c r="L179" i="4"/>
  <c r="J179" i="4"/>
  <c r="J178" i="4"/>
  <c r="M177" i="4"/>
  <c r="J177" i="4" s="1"/>
  <c r="L177" i="4"/>
  <c r="J176" i="4"/>
  <c r="M175" i="4"/>
  <c r="L175" i="4"/>
  <c r="J174" i="4"/>
  <c r="M173" i="4"/>
  <c r="L173" i="4"/>
  <c r="J171" i="4"/>
  <c r="J170" i="4"/>
  <c r="M169" i="4"/>
  <c r="L169" i="4"/>
  <c r="K169" i="4"/>
  <c r="J168" i="4"/>
  <c r="M167" i="4"/>
  <c r="M166" i="4" s="1"/>
  <c r="L167" i="4"/>
  <c r="K166" i="4"/>
  <c r="J165" i="4"/>
  <c r="L164" i="4"/>
  <c r="J164" i="4" s="1"/>
  <c r="J163" i="4"/>
  <c r="M162" i="4"/>
  <c r="L162" i="4"/>
  <c r="J161" i="4"/>
  <c r="M160" i="4"/>
  <c r="L160" i="4"/>
  <c r="J160" i="4" s="1"/>
  <c r="J159" i="4"/>
  <c r="M158" i="4"/>
  <c r="L158" i="4"/>
  <c r="K157" i="4"/>
  <c r="J156" i="4"/>
  <c r="M155" i="4"/>
  <c r="M154" i="4" s="1"/>
  <c r="L155" i="4"/>
  <c r="J152" i="4"/>
  <c r="M151" i="4"/>
  <c r="L151" i="4"/>
  <c r="K151" i="4"/>
  <c r="J150" i="4"/>
  <c r="M149" i="4"/>
  <c r="L149" i="4"/>
  <c r="K149" i="4"/>
  <c r="M148" i="4"/>
  <c r="J148" i="4" s="1"/>
  <c r="J147" i="4"/>
  <c r="J146" i="4"/>
  <c r="J145" i="4"/>
  <c r="J143" i="4"/>
  <c r="J142" i="4"/>
  <c r="J141" i="4"/>
  <c r="J140" i="4"/>
  <c r="J139" i="4"/>
  <c r="M138" i="4"/>
  <c r="M137" i="4" s="1"/>
  <c r="L138" i="4"/>
  <c r="L137" i="4" s="1"/>
  <c r="K138" i="4"/>
  <c r="K137" i="4" s="1"/>
  <c r="K133" i="4" s="1"/>
  <c r="J136" i="4"/>
  <c r="M135" i="4"/>
  <c r="M134" i="4" s="1"/>
  <c r="L135" i="4"/>
  <c r="K134" i="4"/>
  <c r="J132" i="4"/>
  <c r="M131" i="4"/>
  <c r="J131" i="4" s="1"/>
  <c r="L131" i="4"/>
  <c r="J130" i="4"/>
  <c r="J129" i="4"/>
  <c r="J128" i="4"/>
  <c r="M127" i="4"/>
  <c r="L127" i="4"/>
  <c r="K127" i="4"/>
  <c r="J126" i="4"/>
  <c r="M125" i="4"/>
  <c r="L125" i="4"/>
  <c r="K125" i="4"/>
  <c r="J124" i="4"/>
  <c r="M123" i="4"/>
  <c r="L123" i="4"/>
  <c r="K123" i="4"/>
  <c r="J122" i="4"/>
  <c r="M121" i="4"/>
  <c r="L121" i="4"/>
  <c r="J121" i="4" s="1"/>
  <c r="K121" i="4"/>
  <c r="J120" i="4"/>
  <c r="M119" i="4"/>
  <c r="L119" i="4"/>
  <c r="J119" i="4" s="1"/>
  <c r="K119" i="4"/>
  <c r="K118" i="4"/>
  <c r="K117" i="4" s="1"/>
  <c r="J116" i="4"/>
  <c r="M115" i="4"/>
  <c r="L115" i="4"/>
  <c r="L114" i="4" s="1"/>
  <c r="K115" i="4"/>
  <c r="K114" i="4" s="1"/>
  <c r="M114" i="4"/>
  <c r="J113" i="4"/>
  <c r="M112" i="4"/>
  <c r="L112" i="4"/>
  <c r="J112" i="4" s="1"/>
  <c r="J111" i="4"/>
  <c r="M110" i="4"/>
  <c r="L110" i="4"/>
  <c r="K109" i="4"/>
  <c r="J107" i="4"/>
  <c r="J106" i="4"/>
  <c r="J105" i="4"/>
  <c r="J104" i="4"/>
  <c r="J103" i="4"/>
  <c r="J102" i="4"/>
  <c r="J101" i="4"/>
  <c r="M100" i="4"/>
  <c r="L100" i="4"/>
  <c r="J99" i="4"/>
  <c r="M98" i="4"/>
  <c r="L98" i="4"/>
  <c r="K98" i="4"/>
  <c r="J97" i="4"/>
  <c r="J96" i="4"/>
  <c r="M95" i="4"/>
  <c r="L95" i="4"/>
  <c r="K95" i="4"/>
  <c r="J94" i="4"/>
  <c r="J93" i="4"/>
  <c r="M92" i="4"/>
  <c r="L92" i="4"/>
  <c r="K92" i="4"/>
  <c r="J91" i="4"/>
  <c r="M90" i="4"/>
  <c r="L90" i="4"/>
  <c r="K90" i="4"/>
  <c r="J90" i="4" s="1"/>
  <c r="J89" i="4"/>
  <c r="M88" i="4"/>
  <c r="L88" i="4"/>
  <c r="K88" i="4"/>
  <c r="J87" i="4"/>
  <c r="J86" i="4"/>
  <c r="J85" i="4"/>
  <c r="J84" i="4"/>
  <c r="M83" i="4"/>
  <c r="L83" i="4"/>
  <c r="K83" i="4"/>
  <c r="J82" i="4"/>
  <c r="M81" i="4"/>
  <c r="L81" i="4"/>
  <c r="K81" i="4"/>
  <c r="J80" i="4"/>
  <c r="M79" i="4"/>
  <c r="L79" i="4"/>
  <c r="K79" i="4"/>
  <c r="J78" i="4"/>
  <c r="M77" i="4"/>
  <c r="L77" i="4"/>
  <c r="K77" i="4"/>
  <c r="J76" i="4"/>
  <c r="M75" i="4"/>
  <c r="L75" i="4"/>
  <c r="K75" i="4"/>
  <c r="J74" i="4"/>
  <c r="M73" i="4"/>
  <c r="L73" i="4"/>
  <c r="K73" i="4"/>
  <c r="J72" i="4"/>
  <c r="M71" i="4"/>
  <c r="L71" i="4"/>
  <c r="K71" i="4"/>
  <c r="J70" i="4"/>
  <c r="M69" i="4"/>
  <c r="J69" i="4" s="1"/>
  <c r="L69" i="4"/>
  <c r="K69" i="4"/>
  <c r="J68" i="4"/>
  <c r="J67" i="4"/>
  <c r="M66" i="4"/>
  <c r="L66" i="4"/>
  <c r="K66" i="4"/>
  <c r="J65" i="4"/>
  <c r="M62" i="4"/>
  <c r="J63" i="4"/>
  <c r="L62" i="4"/>
  <c r="K62" i="4"/>
  <c r="J61" i="4"/>
  <c r="J60" i="4"/>
  <c r="M59" i="4"/>
  <c r="L59" i="4"/>
  <c r="J59" i="4" s="1"/>
  <c r="K59" i="4"/>
  <c r="J58" i="4"/>
  <c r="J57" i="4"/>
  <c r="M56" i="4"/>
  <c r="L56" i="4"/>
  <c r="K56" i="4"/>
  <c r="J55" i="4"/>
  <c r="M54" i="4"/>
  <c r="L54" i="4"/>
  <c r="K54" i="4"/>
  <c r="J53" i="4"/>
  <c r="J52" i="4"/>
  <c r="J51" i="4"/>
  <c r="J50" i="4"/>
  <c r="M49" i="4"/>
  <c r="L49" i="4"/>
  <c r="K49" i="4"/>
  <c r="J48" i="4"/>
  <c r="J47" i="4"/>
  <c r="J46" i="4"/>
  <c r="J45" i="4"/>
  <c r="M44" i="4"/>
  <c r="L44" i="4"/>
  <c r="K44" i="4"/>
  <c r="J43" i="4"/>
  <c r="J42" i="4"/>
  <c r="M41" i="4"/>
  <c r="L41" i="4"/>
  <c r="K41" i="4"/>
  <c r="J40" i="4"/>
  <c r="M39" i="4"/>
  <c r="L39" i="4"/>
  <c r="J38" i="4"/>
  <c r="M37" i="4"/>
  <c r="L37" i="4"/>
  <c r="J37" i="4" s="1"/>
  <c r="J36" i="4"/>
  <c r="M35" i="4"/>
  <c r="L35" i="4"/>
  <c r="J35" i="4" s="1"/>
  <c r="J34" i="4"/>
  <c r="J33" i="4"/>
  <c r="M32" i="4"/>
  <c r="L32" i="4"/>
  <c r="K32" i="4"/>
  <c r="J31" i="4"/>
  <c r="M30" i="4"/>
  <c r="L30" i="4"/>
  <c r="J30" i="4" s="1"/>
  <c r="J29" i="4"/>
  <c r="M28" i="4"/>
  <c r="L28" i="4"/>
  <c r="J27" i="4"/>
  <c r="M26" i="4"/>
  <c r="L26" i="4"/>
  <c r="J26" i="4" s="1"/>
  <c r="J25" i="4"/>
  <c r="J24" i="4"/>
  <c r="J23" i="4"/>
  <c r="M22" i="4"/>
  <c r="L22" i="4"/>
  <c r="K22" i="4"/>
  <c r="J21" i="4"/>
  <c r="J20" i="4"/>
  <c r="J19" i="4"/>
  <c r="J18" i="4"/>
  <c r="M17" i="4"/>
  <c r="L17" i="4"/>
  <c r="J14" i="4"/>
  <c r="M13" i="4"/>
  <c r="L13" i="4"/>
  <c r="K13" i="4"/>
  <c r="M12" i="4"/>
  <c r="L12" i="4"/>
  <c r="J127" i="4" l="1"/>
  <c r="M109" i="4"/>
  <c r="J28" i="4"/>
  <c r="J77" i="4"/>
  <c r="J125" i="4"/>
  <c r="J173" i="4"/>
  <c r="L207" i="4"/>
  <c r="J219" i="4"/>
  <c r="J227" i="4"/>
  <c r="K108" i="4"/>
  <c r="K16" i="4"/>
  <c r="K15" i="4" s="1"/>
  <c r="J32" i="4"/>
  <c r="M118" i="4"/>
  <c r="M117" i="4" s="1"/>
  <c r="J198" i="4"/>
  <c r="J230" i="4"/>
  <c r="J66" i="4"/>
  <c r="J81" i="4"/>
  <c r="J169" i="4"/>
  <c r="J205" i="4"/>
  <c r="J236" i="4"/>
  <c r="J240" i="4"/>
  <c r="J246" i="4"/>
  <c r="J336" i="4"/>
  <c r="L329" i="4"/>
  <c r="L238" i="4" s="1"/>
  <c r="J211" i="4"/>
  <c r="L218" i="4"/>
  <c r="L217" i="4" s="1"/>
  <c r="J62" i="4"/>
  <c r="J149" i="4"/>
  <c r="J151" i="4"/>
  <c r="J158" i="4"/>
  <c r="L172" i="4"/>
  <c r="K218" i="4"/>
  <c r="J221" i="4"/>
  <c r="K235" i="4"/>
  <c r="L239" i="4"/>
  <c r="K303" i="4"/>
  <c r="J303" i="4" s="1"/>
  <c r="J324" i="4"/>
  <c r="J22" i="4"/>
  <c r="J75" i="4"/>
  <c r="J98" i="4"/>
  <c r="M157" i="4"/>
  <c r="M153" i="4" s="1"/>
  <c r="J200" i="4"/>
  <c r="M207" i="4"/>
  <c r="J215" i="4"/>
  <c r="M218" i="4"/>
  <c r="M217" i="4" s="1"/>
  <c r="M239" i="4"/>
  <c r="J265" i="4"/>
  <c r="J327" i="4"/>
  <c r="J13" i="4"/>
  <c r="J39" i="4"/>
  <c r="J88" i="4"/>
  <c r="J100" i="4"/>
  <c r="J162" i="4"/>
  <c r="J203" i="4"/>
  <c r="J212" i="4"/>
  <c r="J214" i="4"/>
  <c r="J223" i="4"/>
  <c r="J225" i="4"/>
  <c r="J232" i="4"/>
  <c r="J326" i="4"/>
  <c r="J338" i="4"/>
  <c r="J189" i="4"/>
  <c r="J339" i="4"/>
  <c r="J330" i="4"/>
  <c r="J329" i="4"/>
  <c r="J304" i="4"/>
  <c r="M264" i="4"/>
  <c r="J264" i="4" s="1"/>
  <c r="J290" i="4"/>
  <c r="K239" i="4"/>
  <c r="K238" i="4" s="1"/>
  <c r="J218" i="4"/>
  <c r="J208" i="4"/>
  <c r="J207" i="4"/>
  <c r="J209" i="4"/>
  <c r="J187" i="4"/>
  <c r="M172" i="4"/>
  <c r="J175" i="4"/>
  <c r="J167" i="4"/>
  <c r="J155" i="4"/>
  <c r="J138" i="4"/>
  <c r="M133" i="4"/>
  <c r="J137" i="4"/>
  <c r="J135" i="4"/>
  <c r="J123" i="4"/>
  <c r="M108" i="4"/>
  <c r="J115" i="4"/>
  <c r="J114" i="4"/>
  <c r="J110" i="4"/>
  <c r="J95" i="4"/>
  <c r="J92" i="4"/>
  <c r="J83" i="4"/>
  <c r="J79" i="4"/>
  <c r="J73" i="4"/>
  <c r="J71" i="4"/>
  <c r="J56" i="4"/>
  <c r="J54" i="4"/>
  <c r="J49" i="4"/>
  <c r="M16" i="4"/>
  <c r="M15" i="4" s="1"/>
  <c r="J44" i="4"/>
  <c r="J41" i="4"/>
  <c r="L16" i="4"/>
  <c r="L15" i="4" s="1"/>
  <c r="J12" i="4"/>
  <c r="J17" i="4"/>
  <c r="J64" i="4"/>
  <c r="L118" i="4"/>
  <c r="K172" i="4"/>
  <c r="K229" i="4"/>
  <c r="L109" i="4"/>
  <c r="L108" i="4" s="1"/>
  <c r="L134" i="4"/>
  <c r="K153" i="4"/>
  <c r="L154" i="4"/>
  <c r="L157" i="4"/>
  <c r="L166" i="4"/>
  <c r="J166" i="4" s="1"/>
  <c r="J235" i="4" l="1"/>
  <c r="K234" i="4"/>
  <c r="J234" i="4" s="1"/>
  <c r="J157" i="4"/>
  <c r="M238" i="4"/>
  <c r="J238" i="4" s="1"/>
  <c r="J239" i="4"/>
  <c r="J172" i="4"/>
  <c r="M11" i="4"/>
  <c r="J15" i="4"/>
  <c r="J16" i="4"/>
  <c r="J154" i="4"/>
  <c r="L153" i="4"/>
  <c r="J153" i="4" s="1"/>
  <c r="J229" i="4"/>
  <c r="K217" i="4"/>
  <c r="J217" i="4" s="1"/>
  <c r="J109" i="4"/>
  <c r="J108" i="4"/>
  <c r="J134" i="4"/>
  <c r="L133" i="4"/>
  <c r="J133" i="4" s="1"/>
  <c r="J118" i="4"/>
  <c r="L117" i="4"/>
  <c r="J117" i="4" s="1"/>
  <c r="M10" i="4" l="1"/>
  <c r="K11" i="4"/>
  <c r="L11" i="4"/>
  <c r="L10" i="4" s="1"/>
  <c r="J11" i="4" l="1"/>
  <c r="K10" i="4"/>
  <c r="J10" i="4" s="1"/>
  <c r="H12" i="4"/>
  <c r="I12" i="4"/>
  <c r="G13" i="4"/>
  <c r="H13" i="4"/>
  <c r="I13" i="4"/>
  <c r="H17" i="4"/>
  <c r="I17" i="4"/>
  <c r="G22" i="4"/>
  <c r="H22" i="4"/>
  <c r="I22" i="4"/>
  <c r="H26" i="4"/>
  <c r="I26" i="4"/>
  <c r="H28" i="4"/>
  <c r="I28" i="4"/>
  <c r="H30" i="4"/>
  <c r="I30" i="4"/>
  <c r="G32" i="4"/>
  <c r="H32" i="4"/>
  <c r="I32" i="4"/>
  <c r="H35" i="4"/>
  <c r="I35" i="4"/>
  <c r="H37" i="4"/>
  <c r="I37" i="4"/>
  <c r="H39" i="4"/>
  <c r="I39" i="4"/>
  <c r="G41" i="4"/>
  <c r="H41" i="4"/>
  <c r="I41" i="4"/>
  <c r="G44" i="4"/>
  <c r="H44" i="4"/>
  <c r="I44" i="4"/>
  <c r="G49" i="4"/>
  <c r="H49" i="4"/>
  <c r="I49" i="4"/>
  <c r="G54" i="4"/>
  <c r="H54" i="4"/>
  <c r="I54" i="4"/>
  <c r="G56" i="4"/>
  <c r="H56" i="4"/>
  <c r="I56" i="4"/>
  <c r="G59" i="4"/>
  <c r="H59" i="4"/>
  <c r="I59" i="4"/>
  <c r="G62" i="4"/>
  <c r="H62" i="4"/>
  <c r="I62" i="4"/>
  <c r="I64" i="4"/>
  <c r="G66" i="4"/>
  <c r="H66" i="4"/>
  <c r="I66" i="4"/>
  <c r="G69" i="4"/>
  <c r="H69" i="4"/>
  <c r="I69" i="4"/>
  <c r="G71" i="4"/>
  <c r="H71" i="4"/>
  <c r="I71" i="4"/>
  <c r="G73" i="4"/>
  <c r="H73" i="4"/>
  <c r="I73" i="4"/>
  <c r="G75" i="4"/>
  <c r="H75" i="4"/>
  <c r="I75" i="4"/>
  <c r="G77" i="4"/>
  <c r="H77" i="4"/>
  <c r="I77" i="4"/>
  <c r="G79" i="4"/>
  <c r="H79" i="4"/>
  <c r="I79" i="4"/>
  <c r="G81" i="4"/>
  <c r="H81" i="4"/>
  <c r="I81" i="4"/>
  <c r="G83" i="4"/>
  <c r="H83" i="4"/>
  <c r="I83" i="4"/>
  <c r="G88" i="4"/>
  <c r="H88" i="4"/>
  <c r="I88" i="4"/>
  <c r="G90" i="4"/>
  <c r="H90" i="4"/>
  <c r="I90" i="4"/>
  <c r="G92" i="4"/>
  <c r="H92" i="4"/>
  <c r="I92" i="4"/>
  <c r="G95" i="4"/>
  <c r="H95" i="4"/>
  <c r="I95" i="4"/>
  <c r="G98" i="4"/>
  <c r="H98" i="4"/>
  <c r="I98" i="4"/>
  <c r="H100" i="4"/>
  <c r="I100" i="4"/>
  <c r="G109" i="4"/>
  <c r="H110" i="4"/>
  <c r="I110" i="4"/>
  <c r="H112" i="4"/>
  <c r="I112" i="4"/>
  <c r="G115" i="4"/>
  <c r="G114" i="4" s="1"/>
  <c r="H115" i="4"/>
  <c r="H114" i="4" s="1"/>
  <c r="I115" i="4"/>
  <c r="I114" i="4" s="1"/>
  <c r="G119" i="4"/>
  <c r="H119" i="4"/>
  <c r="I119" i="4"/>
  <c r="G121" i="4"/>
  <c r="H121" i="4"/>
  <c r="I121" i="4"/>
  <c r="G123" i="4"/>
  <c r="H123" i="4"/>
  <c r="I123" i="4"/>
  <c r="G125" i="4"/>
  <c r="H125" i="4"/>
  <c r="I125" i="4"/>
  <c r="G127" i="4"/>
  <c r="F127" i="4" s="1"/>
  <c r="H127" i="4"/>
  <c r="I127" i="4"/>
  <c r="H131" i="4"/>
  <c r="I131" i="4"/>
  <c r="G134" i="4"/>
  <c r="H135" i="4"/>
  <c r="H134" i="4" s="1"/>
  <c r="I135" i="4"/>
  <c r="I134" i="4" s="1"/>
  <c r="G137" i="4"/>
  <c r="G138" i="4"/>
  <c r="H138" i="4"/>
  <c r="H137" i="4" s="1"/>
  <c r="I138" i="4"/>
  <c r="I137" i="4" s="1"/>
  <c r="G149" i="4"/>
  <c r="H149" i="4"/>
  <c r="I149" i="4"/>
  <c r="I148" i="4" s="1"/>
  <c r="F148" i="4" s="1"/>
  <c r="G151" i="4"/>
  <c r="H151" i="4"/>
  <c r="I151" i="4"/>
  <c r="H154" i="4"/>
  <c r="H155" i="4"/>
  <c r="I155" i="4"/>
  <c r="I154" i="4" s="1"/>
  <c r="G157" i="4"/>
  <c r="H158" i="4"/>
  <c r="I158" i="4"/>
  <c r="H160" i="4"/>
  <c r="I160" i="4"/>
  <c r="H162" i="4"/>
  <c r="H157" i="4" s="1"/>
  <c r="I162" i="4"/>
  <c r="H164" i="4"/>
  <c r="I164" i="4"/>
  <c r="H167" i="4"/>
  <c r="I167" i="4"/>
  <c r="G169" i="4"/>
  <c r="G166" i="4" s="1"/>
  <c r="H169" i="4"/>
  <c r="I169" i="4"/>
  <c r="H173" i="4"/>
  <c r="I173" i="4"/>
  <c r="H175" i="4"/>
  <c r="I175" i="4"/>
  <c r="H177" i="4"/>
  <c r="I177" i="4"/>
  <c r="H179" i="4"/>
  <c r="I179" i="4"/>
  <c r="H181" i="4"/>
  <c r="I181" i="4"/>
  <c r="H183" i="4"/>
  <c r="I183" i="4"/>
  <c r="I185" i="4"/>
  <c r="G187" i="4"/>
  <c r="H187" i="4"/>
  <c r="I187" i="4"/>
  <c r="G189" i="4"/>
  <c r="H189" i="4"/>
  <c r="I189" i="4"/>
  <c r="G198" i="4"/>
  <c r="H198" i="4"/>
  <c r="I198" i="4"/>
  <c r="G200" i="4"/>
  <c r="H200" i="4"/>
  <c r="I200" i="4"/>
  <c r="G203" i="4"/>
  <c r="H203" i="4"/>
  <c r="I203" i="4"/>
  <c r="G205" i="4"/>
  <c r="H205" i="4"/>
  <c r="I205" i="4"/>
  <c r="G209" i="4"/>
  <c r="G208" i="4" s="1"/>
  <c r="H209" i="4"/>
  <c r="H208" i="4" s="1"/>
  <c r="I209" i="4"/>
  <c r="I208" i="4" s="1"/>
  <c r="G212" i="4"/>
  <c r="G211" i="4" s="1"/>
  <c r="H212" i="4"/>
  <c r="H211" i="4" s="1"/>
  <c r="I212" i="4"/>
  <c r="I211" i="4" s="1"/>
  <c r="G215" i="4"/>
  <c r="G214" i="4" s="1"/>
  <c r="H215" i="4"/>
  <c r="H214" i="4" s="1"/>
  <c r="I215" i="4"/>
  <c r="I214" i="4" s="1"/>
  <c r="G219" i="4"/>
  <c r="H219" i="4"/>
  <c r="I219" i="4"/>
  <c r="G221" i="4"/>
  <c r="H221" i="4"/>
  <c r="I221" i="4"/>
  <c r="G223" i="4"/>
  <c r="H223" i="4"/>
  <c r="I223" i="4"/>
  <c r="G225" i="4"/>
  <c r="H225" i="4"/>
  <c r="I225" i="4"/>
  <c r="G227" i="4"/>
  <c r="H227" i="4"/>
  <c r="I227" i="4"/>
  <c r="G230" i="4"/>
  <c r="H230" i="4"/>
  <c r="I230" i="4"/>
  <c r="G232" i="4"/>
  <c r="H232" i="4"/>
  <c r="I232" i="4"/>
  <c r="G236" i="4"/>
  <c r="G235" i="4" s="1"/>
  <c r="H236" i="4"/>
  <c r="H235" i="4" s="1"/>
  <c r="H234" i="4" s="1"/>
  <c r="I236" i="4"/>
  <c r="I235" i="4" s="1"/>
  <c r="I234" i="4" s="1"/>
  <c r="G240" i="4"/>
  <c r="H240" i="4"/>
  <c r="I240" i="4"/>
  <c r="G246" i="4"/>
  <c r="H246" i="4"/>
  <c r="I246" i="4"/>
  <c r="G265" i="4"/>
  <c r="H265" i="4"/>
  <c r="H264" i="4" s="1"/>
  <c r="I265" i="4"/>
  <c r="G290" i="4"/>
  <c r="H290" i="4"/>
  <c r="I290" i="4"/>
  <c r="F290" i="4" s="1"/>
  <c r="G304" i="4"/>
  <c r="H304" i="4"/>
  <c r="F304" i="4" s="1"/>
  <c r="I304" i="4"/>
  <c r="G324" i="4"/>
  <c r="H324" i="4"/>
  <c r="I324" i="4"/>
  <c r="G327" i="4"/>
  <c r="G326" i="4" s="1"/>
  <c r="H327" i="4"/>
  <c r="H326" i="4" s="1"/>
  <c r="I327" i="4"/>
  <c r="I326" i="4" s="1"/>
  <c r="G330" i="4"/>
  <c r="G329" i="4" s="1"/>
  <c r="H330" i="4"/>
  <c r="I330" i="4"/>
  <c r="I329" i="4" s="1"/>
  <c r="I336" i="4"/>
  <c r="G339" i="4"/>
  <c r="H339" i="4"/>
  <c r="H338" i="4" s="1"/>
  <c r="I339" i="4"/>
  <c r="I338" i="4" s="1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5" i="4"/>
  <c r="F328" i="4"/>
  <c r="F331" i="4"/>
  <c r="F332" i="4"/>
  <c r="F333" i="4"/>
  <c r="F334" i="4"/>
  <c r="F335" i="4"/>
  <c r="F337" i="4"/>
  <c r="F339" i="4"/>
  <c r="F340" i="4"/>
  <c r="F341" i="4"/>
  <c r="F342" i="4"/>
  <c r="F343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7" i="4"/>
  <c r="F236" i="4"/>
  <c r="F233" i="4"/>
  <c r="F232" i="4"/>
  <c r="F231" i="4"/>
  <c r="F230" i="4"/>
  <c r="F228" i="4"/>
  <c r="F227" i="4"/>
  <c r="F226" i="4"/>
  <c r="F225" i="4"/>
  <c r="F224" i="4"/>
  <c r="F222" i="4"/>
  <c r="F221" i="4"/>
  <c r="F220" i="4"/>
  <c r="F219" i="4"/>
  <c r="F215" i="4"/>
  <c r="F213" i="4"/>
  <c r="F212" i="4"/>
  <c r="F210" i="4"/>
  <c r="F209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1" i="4"/>
  <c r="F170" i="4"/>
  <c r="F169" i="4"/>
  <c r="F168" i="4"/>
  <c r="F167" i="4"/>
  <c r="F165" i="4"/>
  <c r="F164" i="4"/>
  <c r="F163" i="4"/>
  <c r="F162" i="4"/>
  <c r="F161" i="4"/>
  <c r="F160" i="4"/>
  <c r="F159" i="4"/>
  <c r="F158" i="4"/>
  <c r="F156" i="4"/>
  <c r="F155" i="4"/>
  <c r="F152" i="4"/>
  <c r="F151" i="4"/>
  <c r="F150" i="4"/>
  <c r="F149" i="4"/>
  <c r="F147" i="4"/>
  <c r="F146" i="4"/>
  <c r="F145" i="4"/>
  <c r="F144" i="4"/>
  <c r="F143" i="4"/>
  <c r="F142" i="4"/>
  <c r="F141" i="4"/>
  <c r="F140" i="4"/>
  <c r="F139" i="4"/>
  <c r="F138" i="4"/>
  <c r="F136" i="4"/>
  <c r="F135" i="4"/>
  <c r="F132" i="4"/>
  <c r="F131" i="4"/>
  <c r="F130" i="4"/>
  <c r="F129" i="4"/>
  <c r="F128" i="4"/>
  <c r="F126" i="4"/>
  <c r="F125" i="4"/>
  <c r="F124" i="4"/>
  <c r="F122" i="4"/>
  <c r="F121" i="4"/>
  <c r="F120" i="4"/>
  <c r="F119" i="4"/>
  <c r="F116" i="4"/>
  <c r="F115" i="4"/>
  <c r="F113" i="4"/>
  <c r="F112" i="4"/>
  <c r="F111" i="4"/>
  <c r="F110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3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7" i="4"/>
  <c r="F14" i="4"/>
  <c r="F13" i="4"/>
  <c r="F327" i="4" l="1"/>
  <c r="H133" i="4"/>
  <c r="F134" i="4"/>
  <c r="G133" i="4"/>
  <c r="I109" i="4"/>
  <c r="I108" i="4" s="1"/>
  <c r="F265" i="4"/>
  <c r="G303" i="4"/>
  <c r="I264" i="4"/>
  <c r="G239" i="4"/>
  <c r="H229" i="4"/>
  <c r="I166" i="4"/>
  <c r="H166" i="4"/>
  <c r="G218" i="4"/>
  <c r="I207" i="4"/>
  <c r="G172" i="4"/>
  <c r="I172" i="4"/>
  <c r="I16" i="4"/>
  <c r="I15" i="4" s="1"/>
  <c r="I118" i="4"/>
  <c r="I117" i="4" s="1"/>
  <c r="H16" i="4"/>
  <c r="H15" i="4" s="1"/>
  <c r="F330" i="4"/>
  <c r="I303" i="4"/>
  <c r="G264" i="4"/>
  <c r="I239" i="4"/>
  <c r="G229" i="4"/>
  <c r="I218" i="4"/>
  <c r="F208" i="4"/>
  <c r="I157" i="4"/>
  <c r="I153" i="4" s="1"/>
  <c r="H118" i="4"/>
  <c r="H117" i="4" s="1"/>
  <c r="F114" i="4"/>
  <c r="H109" i="4"/>
  <c r="H303" i="4"/>
  <c r="H239" i="4"/>
  <c r="I229" i="4"/>
  <c r="H218" i="4"/>
  <c r="H217" i="4" s="1"/>
  <c r="H172" i="4"/>
  <c r="F172" i="4" s="1"/>
  <c r="G118" i="4"/>
  <c r="G117" i="4" s="1"/>
  <c r="G16" i="4"/>
  <c r="G15" i="4" s="1"/>
  <c r="G207" i="4"/>
  <c r="F211" i="4"/>
  <c r="F109" i="4"/>
  <c r="H108" i="4"/>
  <c r="H336" i="4"/>
  <c r="F336" i="4" s="1"/>
  <c r="F338" i="4"/>
  <c r="F154" i="4"/>
  <c r="H329" i="4"/>
  <c r="F329" i="4" s="1"/>
  <c r="F326" i="4"/>
  <c r="F303" i="4"/>
  <c r="G217" i="4"/>
  <c r="F166" i="4"/>
  <c r="G153" i="4"/>
  <c r="I133" i="4"/>
  <c r="F133" i="4" s="1"/>
  <c r="G234" i="4"/>
  <c r="F234" i="4" s="1"/>
  <c r="F235" i="4"/>
  <c r="F214" i="4"/>
  <c r="H207" i="4"/>
  <c r="F207" i="4" s="1"/>
  <c r="F157" i="4"/>
  <c r="H153" i="4"/>
  <c r="F137" i="4"/>
  <c r="G108" i="4"/>
  <c r="F62" i="4"/>
  <c r="F218" i="4"/>
  <c r="F12" i="4"/>
  <c r="F64" i="4"/>
  <c r="F123" i="4"/>
  <c r="F223" i="4"/>
  <c r="F229" i="4"/>
  <c r="F173" i="4"/>
  <c r="F324" i="4"/>
  <c r="H238" i="4" l="1"/>
  <c r="G238" i="4"/>
  <c r="F264" i="4"/>
  <c r="I238" i="4"/>
  <c r="F108" i="4"/>
  <c r="F16" i="4"/>
  <c r="H11" i="4"/>
  <c r="I217" i="4"/>
  <c r="I11" i="4" s="1"/>
  <c r="G11" i="4"/>
  <c r="F15" i="4"/>
  <c r="F153" i="4"/>
  <c r="F239" i="4"/>
  <c r="F217" i="4"/>
  <c r="F118" i="4"/>
  <c r="F117" i="4"/>
  <c r="H10" i="4" l="1"/>
  <c r="G10" i="4"/>
  <c r="F238" i="4"/>
  <c r="I10" i="4"/>
  <c r="F33" i="4"/>
  <c r="F32" i="4" s="1"/>
  <c r="F11" i="4"/>
  <c r="F10" i="4" l="1"/>
  <c r="H229" i="3"/>
  <c r="G229" i="3"/>
  <c r="H218" i="3"/>
  <c r="H217" i="3" s="1"/>
  <c r="G218" i="3"/>
  <c r="G217" i="3" s="1"/>
  <c r="H213" i="3"/>
  <c r="G213" i="3"/>
  <c r="H211" i="3"/>
  <c r="G211" i="3"/>
  <c r="H207" i="3"/>
  <c r="G207" i="3"/>
  <c r="H58" i="3"/>
  <c r="H57" i="3" s="1"/>
  <c r="G58" i="3"/>
  <c r="G57" i="3" s="1"/>
  <c r="H71" i="3"/>
  <c r="G71" i="3"/>
  <c r="H65" i="3"/>
  <c r="G65" i="3"/>
  <c r="H466" i="3"/>
  <c r="H465" i="3" s="1"/>
  <c r="G466" i="3"/>
  <c r="G396" i="3" s="1"/>
  <c r="G322" i="3" s="1"/>
  <c r="G297" i="3" s="1"/>
  <c r="G250" i="3" s="1"/>
  <c r="H462" i="3"/>
  <c r="H449" i="3" s="1"/>
  <c r="G462" i="3"/>
  <c r="G449" i="3" s="1"/>
  <c r="H460" i="3"/>
  <c r="G460" i="3"/>
  <c r="H458" i="3"/>
  <c r="G458" i="3"/>
  <c r="H456" i="3"/>
  <c r="G456" i="3"/>
  <c r="H451" i="3"/>
  <c r="G451" i="3"/>
  <c r="H447" i="3"/>
  <c r="G447" i="3"/>
  <c r="H434" i="3"/>
  <c r="G434" i="3"/>
  <c r="H423" i="3"/>
  <c r="G423" i="3"/>
  <c r="H396" i="3"/>
  <c r="H391" i="3"/>
  <c r="H319" i="3" s="1"/>
  <c r="H293" i="3" s="1"/>
  <c r="H265" i="3" s="1"/>
  <c r="G391" i="3"/>
  <c r="G319" i="3" s="1"/>
  <c r="G293" i="3" s="1"/>
  <c r="G265" i="3" s="1"/>
  <c r="H388" i="3"/>
  <c r="G388" i="3"/>
  <c r="H386" i="3"/>
  <c r="H315" i="3" s="1"/>
  <c r="G386" i="3"/>
  <c r="G315" i="3" s="1"/>
  <c r="H384" i="3"/>
  <c r="G384" i="3"/>
  <c r="H382" i="3"/>
  <c r="G382" i="3"/>
  <c r="H380" i="3"/>
  <c r="G380" i="3"/>
  <c r="G379" i="3"/>
  <c r="G377" i="3" s="1"/>
  <c r="G354" i="3" s="1"/>
  <c r="H377" i="3"/>
  <c r="H354" i="3" s="1"/>
  <c r="H375" i="3"/>
  <c r="G375" i="3"/>
  <c r="H373" i="3"/>
  <c r="H309" i="3" s="1"/>
  <c r="H277" i="3" s="1"/>
  <c r="H260" i="3" s="1"/>
  <c r="G373" i="3"/>
  <c r="G309" i="3" s="1"/>
  <c r="G277" i="3" s="1"/>
  <c r="G260" i="3" s="1"/>
  <c r="H371" i="3"/>
  <c r="G371" i="3"/>
  <c r="H369" i="3"/>
  <c r="G369" i="3"/>
  <c r="H366" i="3"/>
  <c r="G366" i="3"/>
  <c r="H358" i="3"/>
  <c r="H289" i="3" s="1"/>
  <c r="G358" i="3"/>
  <c r="G289" i="3" s="1"/>
  <c r="H356" i="3"/>
  <c r="G356" i="3"/>
  <c r="H352" i="3"/>
  <c r="G352" i="3"/>
  <c r="H350" i="3"/>
  <c r="G350" i="3"/>
  <c r="H348" i="3"/>
  <c r="G348" i="3"/>
  <c r="H346" i="3"/>
  <c r="G346" i="3"/>
  <c r="H341" i="3"/>
  <c r="G341" i="3"/>
  <c r="H338" i="3"/>
  <c r="G338" i="3"/>
  <c r="H336" i="3"/>
  <c r="G336" i="3"/>
  <c r="H332" i="3"/>
  <c r="G332" i="3"/>
  <c r="H327" i="3"/>
  <c r="G327" i="3"/>
  <c r="H317" i="3"/>
  <c r="G317" i="3"/>
  <c r="H313" i="3"/>
  <c r="G313" i="3"/>
  <c r="H307" i="3"/>
  <c r="H274" i="3" s="1"/>
  <c r="H258" i="3" s="1"/>
  <c r="G307" i="3"/>
  <c r="H302" i="3"/>
  <c r="G302" i="3"/>
  <c r="H291" i="3"/>
  <c r="G291" i="3"/>
  <c r="H287" i="3"/>
  <c r="G287" i="3"/>
  <c r="H285" i="3"/>
  <c r="G285" i="3"/>
  <c r="H283" i="3"/>
  <c r="G283" i="3"/>
  <c r="H281" i="3"/>
  <c r="G281" i="3"/>
  <c r="G274" i="3"/>
  <c r="G258" i="3" s="1"/>
  <c r="H269" i="3"/>
  <c r="G269" i="3"/>
  <c r="H263" i="3"/>
  <c r="H311" i="3" s="1"/>
  <c r="H279" i="3" s="1"/>
  <c r="G263" i="3"/>
  <c r="G110" i="3"/>
  <c r="H110" i="3"/>
  <c r="H475" i="3" s="1"/>
  <c r="G113" i="3"/>
  <c r="H113" i="3"/>
  <c r="G475" i="3"/>
  <c r="G470" i="3" s="1"/>
  <c r="H410" i="3"/>
  <c r="G410" i="3"/>
  <c r="H197" i="3"/>
  <c r="H196" i="3" s="1"/>
  <c r="G197" i="3"/>
  <c r="G196" i="3" s="1"/>
  <c r="H194" i="3"/>
  <c r="H193" i="3" s="1"/>
  <c r="G194" i="3"/>
  <c r="G193" i="3" s="1"/>
  <c r="H190" i="3"/>
  <c r="H189" i="3" s="1"/>
  <c r="G190" i="3"/>
  <c r="G189" i="3" s="1"/>
  <c r="H187" i="3"/>
  <c r="G187" i="3"/>
  <c r="H185" i="3"/>
  <c r="G185" i="3"/>
  <c r="H431" i="3"/>
  <c r="G431" i="3"/>
  <c r="H414" i="3"/>
  <c r="H413" i="3" s="1"/>
  <c r="G414" i="3"/>
  <c r="H405" i="3"/>
  <c r="H209" i="3" s="1"/>
  <c r="G405" i="3"/>
  <c r="H246" i="3"/>
  <c r="G246" i="3"/>
  <c r="H241" i="3"/>
  <c r="G241" i="3"/>
  <c r="H239" i="3"/>
  <c r="G239" i="3"/>
  <c r="H237" i="3"/>
  <c r="G237" i="3"/>
  <c r="H235" i="3"/>
  <c r="G235" i="3"/>
  <c r="H233" i="3"/>
  <c r="G233" i="3"/>
  <c r="H180" i="3"/>
  <c r="G180" i="3"/>
  <c r="H178" i="3"/>
  <c r="G178" i="3"/>
  <c r="H175" i="3"/>
  <c r="G175" i="3"/>
  <c r="H173" i="3"/>
  <c r="G173" i="3"/>
  <c r="H171" i="3"/>
  <c r="G171" i="3"/>
  <c r="H169" i="3"/>
  <c r="G169" i="3"/>
  <c r="H163" i="3"/>
  <c r="G163" i="3"/>
  <c r="H161" i="3"/>
  <c r="G161" i="3"/>
  <c r="H158" i="3"/>
  <c r="H157" i="3" s="1"/>
  <c r="G158" i="3"/>
  <c r="G157" i="3" s="1"/>
  <c r="H152" i="3"/>
  <c r="H151" i="3" s="1"/>
  <c r="H150" i="3" s="1"/>
  <c r="G152" i="3"/>
  <c r="G151" i="3" s="1"/>
  <c r="G150" i="3" s="1"/>
  <c r="H148" i="3"/>
  <c r="H147" i="3" s="1"/>
  <c r="G148" i="3"/>
  <c r="G147" i="3" s="1"/>
  <c r="H143" i="3"/>
  <c r="H98" i="3" s="1"/>
  <c r="G143" i="3"/>
  <c r="H141" i="3"/>
  <c r="G141" i="3"/>
  <c r="H139" i="3"/>
  <c r="G139" i="3"/>
  <c r="H136" i="3"/>
  <c r="G136" i="3"/>
  <c r="H134" i="3"/>
  <c r="G134" i="3"/>
  <c r="H132" i="3"/>
  <c r="G132" i="3"/>
  <c r="H130" i="3"/>
  <c r="G130" i="3"/>
  <c r="H128" i="3"/>
  <c r="G128" i="3"/>
  <c r="H121" i="3"/>
  <c r="G121" i="3"/>
  <c r="G90" i="3" s="1"/>
  <c r="G98" i="3"/>
  <c r="H94" i="3"/>
  <c r="H75" i="3" s="1"/>
  <c r="G94" i="3"/>
  <c r="G75" i="3" s="1"/>
  <c r="H86" i="3"/>
  <c r="G86" i="3"/>
  <c r="H83" i="3"/>
  <c r="G83" i="3"/>
  <c r="H15" i="3"/>
  <c r="G15" i="3"/>
  <c r="H404" i="3" l="1"/>
  <c r="H127" i="3"/>
  <c r="G138" i="3"/>
  <c r="G430" i="3"/>
  <c r="G422" i="3" s="1"/>
  <c r="G365" i="3" s="1"/>
  <c r="H470" i="3"/>
  <c r="H47" i="3"/>
  <c r="G47" i="3"/>
  <c r="G23" i="3"/>
  <c r="G426" i="3"/>
  <c r="H138" i="3"/>
  <c r="H126" i="3" s="1"/>
  <c r="H395" i="3"/>
  <c r="H120" i="3"/>
  <c r="G311" i="3"/>
  <c r="G279" i="3" s="1"/>
  <c r="G262" i="3" s="1"/>
  <c r="H64" i="3"/>
  <c r="H221" i="3"/>
  <c r="H245" i="3" s="1"/>
  <c r="H244" i="3" s="1"/>
  <c r="G120" i="3"/>
  <c r="H90" i="3"/>
  <c r="H430" i="3"/>
  <c r="H422" i="3" s="1"/>
  <c r="H262" i="3"/>
  <c r="H322" i="3"/>
  <c r="G465" i="3"/>
  <c r="G413" i="3" s="1"/>
  <c r="G404" i="3" s="1"/>
  <c r="G209" i="3"/>
  <c r="G221" i="3"/>
  <c r="G64" i="3"/>
  <c r="H184" i="3"/>
  <c r="H183" i="3" s="1"/>
  <c r="G160" i="3"/>
  <c r="G168" i="3"/>
  <c r="G167" i="3" s="1"/>
  <c r="H160" i="3"/>
  <c r="H192" i="3"/>
  <c r="H455" i="3"/>
  <c r="H446" i="3" s="1"/>
  <c r="G184" i="3"/>
  <c r="G183" i="3" s="1"/>
  <c r="G127" i="3"/>
  <c r="H168" i="3"/>
  <c r="H167" i="3" s="1"/>
  <c r="G455" i="3"/>
  <c r="G446" i="3" s="1"/>
  <c r="G192" i="3"/>
  <c r="H505" i="2"/>
  <c r="H504" i="2" s="1"/>
  <c r="H503" i="2" s="1"/>
  <c r="H502" i="2" s="1"/>
  <c r="H501" i="2" s="1"/>
  <c r="H499" i="2"/>
  <c r="H493" i="2"/>
  <c r="H492" i="2" s="1"/>
  <c r="H491" i="2" s="1"/>
  <c r="H490" i="2" s="1"/>
  <c r="H489" i="2" s="1"/>
  <c r="H487" i="2"/>
  <c r="H485" i="2" s="1"/>
  <c r="H481" i="2"/>
  <c r="H480" i="2" s="1"/>
  <c r="H477" i="2"/>
  <c r="H476" i="2" s="1"/>
  <c r="H473" i="2"/>
  <c r="H471" i="2"/>
  <c r="H469" i="2"/>
  <c r="H467" i="2"/>
  <c r="H462" i="2"/>
  <c r="H460" i="2"/>
  <c r="H458" i="2"/>
  <c r="H445" i="2"/>
  <c r="H444" i="2" s="1"/>
  <c r="H443" i="2" s="1"/>
  <c r="H441" i="2"/>
  <c r="H440" i="2" s="1"/>
  <c r="H439" i="2" s="1"/>
  <c r="H438" i="2" s="1"/>
  <c r="H435" i="2"/>
  <c r="H434" i="2" s="1"/>
  <c r="H431" i="2"/>
  <c r="H430" i="2" s="1"/>
  <c r="H426" i="2"/>
  <c r="H423" i="2"/>
  <c r="H421" i="2"/>
  <c r="H419" i="2"/>
  <c r="H417" i="2"/>
  <c r="H415" i="2"/>
  <c r="H412" i="2"/>
  <c r="H410" i="2"/>
  <c r="H408" i="2"/>
  <c r="H406" i="2"/>
  <c r="H404" i="2"/>
  <c r="H401" i="2"/>
  <c r="H393" i="2"/>
  <c r="H391" i="2"/>
  <c r="H389" i="2"/>
  <c r="H387" i="2"/>
  <c r="H385" i="2"/>
  <c r="H383" i="2"/>
  <c r="H381" i="2"/>
  <c r="H376" i="2"/>
  <c r="H373" i="2"/>
  <c r="H371" i="2"/>
  <c r="H367" i="2"/>
  <c r="H362" i="2"/>
  <c r="H361" i="2" s="1"/>
  <c r="H360" i="2" s="1"/>
  <c r="H357" i="2"/>
  <c r="H356" i="2" s="1"/>
  <c r="H354" i="2"/>
  <c r="H352" i="2"/>
  <c r="H350" i="2"/>
  <c r="H348" i="2"/>
  <c r="H346" i="2"/>
  <c r="H344" i="2"/>
  <c r="H342" i="2"/>
  <c r="H337" i="2"/>
  <c r="H336" i="2"/>
  <c r="H335" i="2" s="1"/>
  <c r="H332" i="2"/>
  <c r="H331" i="2" s="1"/>
  <c r="H328" i="2"/>
  <c r="H326" i="2"/>
  <c r="H324" i="2"/>
  <c r="H322" i="2"/>
  <c r="H320" i="2"/>
  <c r="H318" i="2"/>
  <c r="H316" i="2"/>
  <c r="H314" i="2"/>
  <c r="H312" i="2"/>
  <c r="H309" i="2"/>
  <c r="H304" i="2"/>
  <c r="H303" i="2" s="1"/>
  <c r="H302" i="2" s="1"/>
  <c r="H300" i="2"/>
  <c r="H298" i="2"/>
  <c r="H297" i="2" s="1"/>
  <c r="H295" i="2"/>
  <c r="H293" i="2"/>
  <c r="H284" i="2"/>
  <c r="H283" i="2" s="1"/>
  <c r="H278" i="2"/>
  <c r="H277" i="2" s="1"/>
  <c r="H276" i="2" s="1"/>
  <c r="H272" i="2"/>
  <c r="H271" i="2"/>
  <c r="H270" i="2" s="1"/>
  <c r="H269" i="2" s="1"/>
  <c r="H267" i="2"/>
  <c r="H266" i="2" s="1"/>
  <c r="H265" i="2" s="1"/>
  <c r="H264" i="2" s="1"/>
  <c r="H260" i="2"/>
  <c r="H259" i="2" s="1"/>
  <c r="H257" i="2"/>
  <c r="H256" i="2" s="1"/>
  <c r="H254" i="2"/>
  <c r="H253" i="2" s="1"/>
  <c r="H250" i="2"/>
  <c r="H249" i="2" s="1"/>
  <c r="H247" i="2"/>
  <c r="H245" i="2"/>
  <c r="H239" i="2"/>
  <c r="H238" i="2" s="1"/>
  <c r="H237" i="2" s="1"/>
  <c r="H235" i="2"/>
  <c r="H234" i="2" s="1"/>
  <c r="H232" i="2"/>
  <c r="H231" i="2" s="1"/>
  <c r="H220" i="2"/>
  <c r="H219" i="2" s="1"/>
  <c r="H218" i="2" s="1"/>
  <c r="H214" i="2"/>
  <c r="H213" i="2" s="1"/>
  <c r="H212" i="2" s="1"/>
  <c r="H211" i="2" s="1"/>
  <c r="H209" i="2"/>
  <c r="H208" i="2" s="1"/>
  <c r="H207" i="2" s="1"/>
  <c r="H205" i="2"/>
  <c r="H204" i="2" s="1"/>
  <c r="H201" i="2"/>
  <c r="H200" i="2" s="1"/>
  <c r="H196" i="2"/>
  <c r="H195" i="2" s="1"/>
  <c r="H194" i="2" s="1"/>
  <c r="H193" i="2" s="1"/>
  <c r="H189" i="2"/>
  <c r="H188" i="2" s="1"/>
  <c r="H185" i="2"/>
  <c r="H184" i="2" s="1"/>
  <c r="H183" i="2" s="1"/>
  <c r="H180" i="2"/>
  <c r="H178" i="2"/>
  <c r="H176" i="2"/>
  <c r="H174" i="2"/>
  <c r="H172" i="2"/>
  <c r="H168" i="2"/>
  <c r="H167" i="2" s="1"/>
  <c r="H160" i="2"/>
  <c r="H159" i="2" s="1"/>
  <c r="H157" i="2"/>
  <c r="H156" i="2" s="1"/>
  <c r="H152" i="2"/>
  <c r="H150" i="2"/>
  <c r="H148" i="2"/>
  <c r="H146" i="2"/>
  <c r="H141" i="2"/>
  <c r="H140" i="2" s="1"/>
  <c r="H139" i="2" s="1"/>
  <c r="H137" i="2"/>
  <c r="H135" i="2"/>
  <c r="H132" i="2"/>
  <c r="H130" i="2"/>
  <c r="H128" i="2"/>
  <c r="H126" i="2"/>
  <c r="H120" i="2"/>
  <c r="H118" i="2"/>
  <c r="H115" i="2"/>
  <c r="H114" i="2" s="1"/>
  <c r="H109" i="2"/>
  <c r="H108" i="2" s="1"/>
  <c r="H107" i="2" s="1"/>
  <c r="H105" i="2"/>
  <c r="H104" i="2" s="1"/>
  <c r="H100" i="2"/>
  <c r="H98" i="2"/>
  <c r="H96" i="2"/>
  <c r="H93" i="2"/>
  <c r="H91" i="2"/>
  <c r="H89" i="2"/>
  <c r="H87" i="2"/>
  <c r="H85" i="2"/>
  <c r="H78" i="2"/>
  <c r="H77" i="2" s="1"/>
  <c r="H76" i="2" s="1"/>
  <c r="H70" i="2"/>
  <c r="H67" i="2"/>
  <c r="H58" i="2"/>
  <c r="H54" i="2"/>
  <c r="H50" i="2"/>
  <c r="H49" i="2" s="1"/>
  <c r="H46" i="2"/>
  <c r="H45" i="2" s="1"/>
  <c r="H43" i="2"/>
  <c r="H42" i="2" s="1"/>
  <c r="H41" i="2" s="1"/>
  <c r="H38" i="2"/>
  <c r="H37" i="2" s="1"/>
  <c r="H36" i="2" s="1"/>
  <c r="H23" i="2"/>
  <c r="H22" i="2" s="1"/>
  <c r="H21" i="2" s="1"/>
  <c r="H15" i="2"/>
  <c r="H14" i="2" s="1"/>
  <c r="H13" i="2" s="1"/>
  <c r="G505" i="2"/>
  <c r="G504" i="2" s="1"/>
  <c r="G503" i="2" s="1"/>
  <c r="G502" i="2" s="1"/>
  <c r="G501" i="2" s="1"/>
  <c r="G499" i="2"/>
  <c r="G493" i="2"/>
  <c r="G492" i="2" s="1"/>
  <c r="G491" i="2" s="1"/>
  <c r="G490" i="2" s="1"/>
  <c r="G489" i="2" s="1"/>
  <c r="G487" i="2"/>
  <c r="G485" i="2" s="1"/>
  <c r="G481" i="2"/>
  <c r="G480" i="2" s="1"/>
  <c r="G477" i="2"/>
  <c r="G476" i="2" s="1"/>
  <c r="G473" i="2"/>
  <c r="G471" i="2"/>
  <c r="G469" i="2"/>
  <c r="G467" i="2"/>
  <c r="G462" i="2"/>
  <c r="G460" i="2"/>
  <c r="G458" i="2"/>
  <c r="G445" i="2"/>
  <c r="G444" i="2" s="1"/>
  <c r="G443" i="2" s="1"/>
  <c r="G441" i="2"/>
  <c r="G440" i="2" s="1"/>
  <c r="G439" i="2" s="1"/>
  <c r="G438" i="2" s="1"/>
  <c r="G435" i="2"/>
  <c r="G434" i="2" s="1"/>
  <c r="G431" i="2"/>
  <c r="G430" i="2" s="1"/>
  <c r="G426" i="2"/>
  <c r="G423" i="2"/>
  <c r="G421" i="2"/>
  <c r="G419" i="2"/>
  <c r="G417" i="2"/>
  <c r="G415" i="2"/>
  <c r="G414" i="2"/>
  <c r="G412" i="2" s="1"/>
  <c r="G410" i="2"/>
  <c r="G408" i="2"/>
  <c r="G406" i="2"/>
  <c r="G404" i="2"/>
  <c r="G401" i="2"/>
  <c r="G393" i="2"/>
  <c r="G391" i="2"/>
  <c r="G389" i="2"/>
  <c r="G387" i="2"/>
  <c r="G385" i="2"/>
  <c r="G383" i="2"/>
  <c r="G381" i="2"/>
  <c r="G376" i="2"/>
  <c r="G373" i="2"/>
  <c r="G371" i="2"/>
  <c r="G367" i="2"/>
  <c r="G362" i="2"/>
  <c r="G361" i="2" s="1"/>
  <c r="G360" i="2" s="1"/>
  <c r="G357" i="2"/>
  <c r="G356" i="2" s="1"/>
  <c r="G354" i="2"/>
  <c r="G352" i="2"/>
  <c r="G350" i="2"/>
  <c r="G348" i="2"/>
  <c r="G346" i="2"/>
  <c r="G344" i="2"/>
  <c r="G342" i="2"/>
  <c r="G337" i="2"/>
  <c r="G336" i="2" s="1"/>
  <c r="G335" i="2" s="1"/>
  <c r="G332" i="2"/>
  <c r="G331" i="2" s="1"/>
  <c r="G328" i="2"/>
  <c r="G326" i="2"/>
  <c r="G324" i="2"/>
  <c r="G322" i="2"/>
  <c r="G320" i="2"/>
  <c r="G318" i="2"/>
  <c r="G316" i="2"/>
  <c r="G314" i="2"/>
  <c r="G312" i="2"/>
  <c r="G309" i="2"/>
  <c r="G304" i="2"/>
  <c r="G303" i="2" s="1"/>
  <c r="G302" i="2" s="1"/>
  <c r="G300" i="2"/>
  <c r="G298" i="2"/>
  <c r="G297" i="2" s="1"/>
  <c r="G295" i="2"/>
  <c r="G293" i="2"/>
  <c r="G284" i="2"/>
  <c r="G282" i="2" s="1"/>
  <c r="G278" i="2"/>
  <c r="G277" i="2" s="1"/>
  <c r="G276" i="2" s="1"/>
  <c r="G272" i="2"/>
  <c r="G271" i="2" s="1"/>
  <c r="G270" i="2" s="1"/>
  <c r="G269" i="2" s="1"/>
  <c r="G267" i="2"/>
  <c r="G266" i="2" s="1"/>
  <c r="G265" i="2" s="1"/>
  <c r="G264" i="2" s="1"/>
  <c r="G260" i="2"/>
  <c r="G259" i="2" s="1"/>
  <c r="G257" i="2"/>
  <c r="G256" i="2" s="1"/>
  <c r="G254" i="2"/>
  <c r="G253" i="2"/>
  <c r="G250" i="2"/>
  <c r="G249" i="2" s="1"/>
  <c r="G247" i="2"/>
  <c r="G244" i="2" s="1"/>
  <c r="G245" i="2"/>
  <c r="G239" i="2"/>
  <c r="G238" i="2" s="1"/>
  <c r="G237" i="2" s="1"/>
  <c r="G235" i="2"/>
  <c r="G234" i="2" s="1"/>
  <c r="G232" i="2"/>
  <c r="G231" i="2" s="1"/>
  <c r="G220" i="2"/>
  <c r="G219" i="2" s="1"/>
  <c r="G218" i="2" s="1"/>
  <c r="G214" i="2"/>
  <c r="G213" i="2" s="1"/>
  <c r="G212" i="2" s="1"/>
  <c r="G211" i="2" s="1"/>
  <c r="G209" i="2"/>
  <c r="G208" i="2" s="1"/>
  <c r="G207" i="2" s="1"/>
  <c r="G205" i="2"/>
  <c r="G204" i="2" s="1"/>
  <c r="G201" i="2"/>
  <c r="G200" i="2" s="1"/>
  <c r="G196" i="2"/>
  <c r="G195" i="2" s="1"/>
  <c r="G194" i="2" s="1"/>
  <c r="G193" i="2" s="1"/>
  <c r="G189" i="2"/>
  <c r="G188" i="2" s="1"/>
  <c r="G185" i="2"/>
  <c r="G184" i="2" s="1"/>
  <c r="G183" i="2" s="1"/>
  <c r="G180" i="2"/>
  <c r="G178" i="2"/>
  <c r="G176" i="2"/>
  <c r="G174" i="2"/>
  <c r="G172" i="2"/>
  <c r="G168" i="2"/>
  <c r="G167" i="2" s="1"/>
  <c r="G160" i="2"/>
  <c r="G159" i="2" s="1"/>
  <c r="G157" i="2"/>
  <c r="G156" i="2" s="1"/>
  <c r="G152" i="2"/>
  <c r="G150" i="2"/>
  <c r="G148" i="2"/>
  <c r="G146" i="2"/>
  <c r="G141" i="2"/>
  <c r="G140" i="2" s="1"/>
  <c r="G139" i="2" s="1"/>
  <c r="G137" i="2"/>
  <c r="G135" i="2"/>
  <c r="G132" i="2"/>
  <c r="G130" i="2"/>
  <c r="G128" i="2"/>
  <c r="G126" i="2"/>
  <c r="G120" i="2"/>
  <c r="G118" i="2"/>
  <c r="G115" i="2"/>
  <c r="G114" i="2" s="1"/>
  <c r="G109" i="2"/>
  <c r="G108" i="2" s="1"/>
  <c r="G107" i="2" s="1"/>
  <c r="G105" i="2"/>
  <c r="G104" i="2" s="1"/>
  <c r="G100" i="2"/>
  <c r="G98" i="2"/>
  <c r="G96" i="2"/>
  <c r="G93" i="2"/>
  <c r="G91" i="2"/>
  <c r="G89" i="2"/>
  <c r="G87" i="2"/>
  <c r="G85" i="2"/>
  <c r="G78" i="2"/>
  <c r="G77" i="2" s="1"/>
  <c r="G76" i="2" s="1"/>
  <c r="G70" i="2"/>
  <c r="G67" i="2"/>
  <c r="G58" i="2"/>
  <c r="G54" i="2"/>
  <c r="G50" i="2"/>
  <c r="G49" i="2" s="1"/>
  <c r="G46" i="2"/>
  <c r="G45" i="2" s="1"/>
  <c r="G43" i="2"/>
  <c r="G42" i="2" s="1"/>
  <c r="G41" i="2" s="1"/>
  <c r="G38" i="2"/>
  <c r="G37" i="2" s="1"/>
  <c r="G36" i="2" s="1"/>
  <c r="G23" i="2"/>
  <c r="G22" i="2" s="1"/>
  <c r="G21" i="2" s="1"/>
  <c r="G15" i="2"/>
  <c r="G14" i="2" s="1"/>
  <c r="G13" i="2" s="1"/>
  <c r="G66" i="2" l="1"/>
  <c r="G65" i="2" s="1"/>
  <c r="G84" i="2"/>
  <c r="G83" i="2" s="1"/>
  <c r="G82" i="2" s="1"/>
  <c r="H125" i="2"/>
  <c r="H124" i="2" s="1"/>
  <c r="G283" i="2"/>
  <c r="G486" i="2"/>
  <c r="G437" i="2"/>
  <c r="G95" i="2"/>
  <c r="G125" i="2"/>
  <c r="G124" i="2" s="1"/>
  <c r="G123" i="2" s="1"/>
  <c r="G134" i="2"/>
  <c r="H53" i="2"/>
  <c r="H117" i="2"/>
  <c r="H113" i="2" s="1"/>
  <c r="H112" i="2" s="1"/>
  <c r="H457" i="2"/>
  <c r="H456" i="2" s="1"/>
  <c r="H455" i="2" s="1"/>
  <c r="G171" i="2"/>
  <c r="G170" i="2" s="1"/>
  <c r="G341" i="2"/>
  <c r="G340" i="2" s="1"/>
  <c r="G339" i="2" s="1"/>
  <c r="G466" i="2"/>
  <c r="G465" i="2" s="1"/>
  <c r="G464" i="2" s="1"/>
  <c r="H66" i="2"/>
  <c r="H65" i="2" s="1"/>
  <c r="H95" i="2"/>
  <c r="H230" i="2"/>
  <c r="G457" i="2"/>
  <c r="G230" i="2"/>
  <c r="G217" i="2" s="1"/>
  <c r="G252" i="2"/>
  <c r="G117" i="2"/>
  <c r="G113" i="2" s="1"/>
  <c r="G112" i="2" s="1"/>
  <c r="G456" i="2"/>
  <c r="G455" i="2" s="1"/>
  <c r="H244" i="2"/>
  <c r="H366" i="2"/>
  <c r="H365" i="2" s="1"/>
  <c r="H364" i="2" s="1"/>
  <c r="G366" i="2"/>
  <c r="G365" i="2" s="1"/>
  <c r="G364" i="2" s="1"/>
  <c r="H84" i="2"/>
  <c r="H83" i="2" s="1"/>
  <c r="H82" i="2" s="1"/>
  <c r="H134" i="2"/>
  <c r="G53" i="2"/>
  <c r="G145" i="2"/>
  <c r="G144" i="2" s="1"/>
  <c r="G275" i="2"/>
  <c r="G292" i="2"/>
  <c r="G291" i="2" s="1"/>
  <c r="G290" i="2" s="1"/>
  <c r="G308" i="2"/>
  <c r="G307" i="2" s="1"/>
  <c r="G306" i="2" s="1"/>
  <c r="G380" i="2"/>
  <c r="G379" i="2" s="1"/>
  <c r="G378" i="2" s="1"/>
  <c r="G400" i="2"/>
  <c r="G399" i="2" s="1"/>
  <c r="G398" i="2" s="1"/>
  <c r="G397" i="2" s="1"/>
  <c r="H156" i="3"/>
  <c r="G126" i="3"/>
  <c r="G156" i="3"/>
  <c r="G395" i="3"/>
  <c r="G321" i="3" s="1"/>
  <c r="G296" i="3" s="1"/>
  <c r="G249" i="3" s="1"/>
  <c r="G232" i="3" s="1"/>
  <c r="H365" i="3"/>
  <c r="G345" i="3"/>
  <c r="G418" i="3"/>
  <c r="G37" i="3"/>
  <c r="H426" i="3"/>
  <c r="H220" i="3"/>
  <c r="H216" i="3" s="1"/>
  <c r="H321" i="3"/>
  <c r="H297" i="3"/>
  <c r="H89" i="3"/>
  <c r="H23" i="3"/>
  <c r="G454" i="3"/>
  <c r="H454" i="3"/>
  <c r="H445" i="3" s="1"/>
  <c r="G89" i="3"/>
  <c r="G22" i="3" s="1"/>
  <c r="H37" i="3"/>
  <c r="G245" i="3"/>
  <c r="G244" i="3" s="1"/>
  <c r="H466" i="2"/>
  <c r="H465" i="2" s="1"/>
  <c r="H464" i="2" s="1"/>
  <c r="H437" i="2"/>
  <c r="H400" i="2"/>
  <c r="H399" i="2" s="1"/>
  <c r="H398" i="2" s="1"/>
  <c r="H397" i="2" s="1"/>
  <c r="H380" i="2"/>
  <c r="H379" i="2" s="1"/>
  <c r="H378" i="2" s="1"/>
  <c r="H341" i="2"/>
  <c r="H340" i="2" s="1"/>
  <c r="H339" i="2" s="1"/>
  <c r="H308" i="2"/>
  <c r="H307" i="2" s="1"/>
  <c r="H306" i="2" s="1"/>
  <c r="H292" i="2"/>
  <c r="H291" i="2" s="1"/>
  <c r="H290" i="2" s="1"/>
  <c r="H282" i="2"/>
  <c r="H275" i="2" s="1"/>
  <c r="H243" i="2"/>
  <c r="H182" i="2"/>
  <c r="H171" i="2"/>
  <c r="H170" i="2" s="1"/>
  <c r="H155" i="2"/>
  <c r="H145" i="2"/>
  <c r="H144" i="2" s="1"/>
  <c r="H103" i="2"/>
  <c r="H484" i="2"/>
  <c r="H483" i="2"/>
  <c r="H40" i="2"/>
  <c r="H12" i="2" s="1"/>
  <c r="H154" i="2"/>
  <c r="H217" i="2"/>
  <c r="H199" i="2"/>
  <c r="H198" i="2" s="1"/>
  <c r="H252" i="2"/>
  <c r="H486" i="2"/>
  <c r="G484" i="2"/>
  <c r="G483" i="2"/>
  <c r="G40" i="2"/>
  <c r="G12" i="2" s="1"/>
  <c r="G103" i="2"/>
  <c r="G155" i="2"/>
  <c r="G154" i="2" s="1"/>
  <c r="G182" i="2"/>
  <c r="G199" i="2"/>
  <c r="G198" i="2" s="1"/>
  <c r="G243" i="2"/>
  <c r="G242" i="2" s="1"/>
  <c r="G241" i="2" s="1"/>
  <c r="H75" i="2" l="1"/>
  <c r="H123" i="2"/>
  <c r="H111" i="2" s="1"/>
  <c r="G289" i="2"/>
  <c r="G274" i="2" s="1"/>
  <c r="G454" i="2"/>
  <c r="G75" i="2"/>
  <c r="G216" i="2"/>
  <c r="H454" i="2"/>
  <c r="G111" i="2"/>
  <c r="G143" i="2"/>
  <c r="G220" i="3"/>
  <c r="G216" i="3" s="1"/>
  <c r="G433" i="3"/>
  <c r="G93" i="3" s="1"/>
  <c r="G74" i="3" s="1"/>
  <c r="G46" i="3" s="1"/>
  <c r="G36" i="3" s="1"/>
  <c r="H345" i="3"/>
  <c r="H296" i="3"/>
  <c r="H250" i="3"/>
  <c r="H22" i="3"/>
  <c r="G445" i="3"/>
  <c r="H433" i="3"/>
  <c r="H93" i="3" s="1"/>
  <c r="H74" i="3" s="1"/>
  <c r="H46" i="3" s="1"/>
  <c r="H36" i="3" s="1"/>
  <c r="G400" i="3"/>
  <c r="G14" i="3"/>
  <c r="G331" i="3"/>
  <c r="G228" i="3"/>
  <c r="G206" i="3" s="1"/>
  <c r="H418" i="3"/>
  <c r="H289" i="2"/>
  <c r="H274" i="2" s="1"/>
  <c r="H242" i="2"/>
  <c r="H241" i="2" s="1"/>
  <c r="H216" i="2" s="1"/>
  <c r="H143" i="2"/>
  <c r="H11" i="2" l="1"/>
  <c r="G11" i="2"/>
  <c r="G510" i="2" s="1"/>
  <c r="G177" i="3"/>
  <c r="G85" i="3" s="1"/>
  <c r="H14" i="3"/>
  <c r="H331" i="3"/>
  <c r="H400" i="3"/>
  <c r="G306" i="3"/>
  <c r="G326" i="3"/>
  <c r="H249" i="3"/>
  <c r="H232" i="3" s="1"/>
  <c r="H510" i="2"/>
  <c r="G273" i="3" l="1"/>
  <c r="H306" i="3"/>
  <c r="H228" i="3"/>
  <c r="H206" i="3" s="1"/>
  <c r="G301" i="3"/>
  <c r="H326" i="3"/>
  <c r="D19" i="9"/>
  <c r="D18" i="9"/>
  <c r="D22" i="9"/>
  <c r="D20" i="9"/>
  <c r="C22" i="9"/>
  <c r="C20" i="9"/>
  <c r="C19" i="9"/>
  <c r="C18" i="9" l="1"/>
  <c r="G268" i="3"/>
  <c r="H273" i="3"/>
  <c r="H301" i="3"/>
  <c r="H177" i="3"/>
  <c r="H85" i="3" s="1"/>
  <c r="G257" i="3"/>
  <c r="G82" i="3" l="1"/>
  <c r="H268" i="3"/>
  <c r="G200" i="3"/>
  <c r="H257" i="3"/>
  <c r="D109" i="14"/>
  <c r="C109" i="14"/>
  <c r="G109" i="3" l="1"/>
  <c r="G429" i="3"/>
  <c r="H82" i="3"/>
  <c r="H200" i="3"/>
  <c r="C204" i="14"/>
  <c r="C202" i="14"/>
  <c r="C199" i="14"/>
  <c r="C197" i="14"/>
  <c r="C195" i="14"/>
  <c r="C193" i="14"/>
  <c r="C192" i="14" s="1"/>
  <c r="C183" i="14"/>
  <c r="C182" i="14" s="1"/>
  <c r="C180" i="14"/>
  <c r="C178" i="14"/>
  <c r="C176" i="14"/>
  <c r="C174" i="14"/>
  <c r="C146" i="14"/>
  <c r="C145" i="14" s="1"/>
  <c r="C143" i="14"/>
  <c r="C141" i="14"/>
  <c r="C139" i="14"/>
  <c r="C137" i="14"/>
  <c r="C135" i="14"/>
  <c r="C133" i="14"/>
  <c r="C131" i="14"/>
  <c r="C129" i="14"/>
  <c r="C127" i="14"/>
  <c r="C125" i="14"/>
  <c r="C123" i="14"/>
  <c r="C120" i="14"/>
  <c r="C118" i="14"/>
  <c r="C116" i="14"/>
  <c r="C111" i="14"/>
  <c r="C108" i="14" s="1"/>
  <c r="C104" i="14"/>
  <c r="C102" i="14"/>
  <c r="C99" i="14"/>
  <c r="C97" i="14"/>
  <c r="C90" i="14"/>
  <c r="C87" i="14"/>
  <c r="C85" i="14"/>
  <c r="C82" i="14"/>
  <c r="C80" i="14"/>
  <c r="C76" i="14"/>
  <c r="C73" i="14"/>
  <c r="C72" i="14" s="1"/>
  <c r="C70" i="14"/>
  <c r="C69" i="14" s="1"/>
  <c r="C67" i="14"/>
  <c r="C65" i="14"/>
  <c r="C63" i="14"/>
  <c r="C62" i="14" s="1"/>
  <c r="C61" i="14" s="1"/>
  <c r="C58" i="14"/>
  <c r="C57" i="14" s="1"/>
  <c r="C55" i="14"/>
  <c r="C53" i="14"/>
  <c r="C50" i="14"/>
  <c r="C48" i="14"/>
  <c r="C47" i="14" s="1"/>
  <c r="C44" i="14" s="1"/>
  <c r="C45" i="14"/>
  <c r="C42" i="14"/>
  <c r="C40" i="14"/>
  <c r="C37" i="14"/>
  <c r="C34" i="14"/>
  <c r="C32" i="14"/>
  <c r="C31" i="14" s="1"/>
  <c r="C21" i="14"/>
  <c r="C20" i="14" s="1"/>
  <c r="C19" i="14"/>
  <c r="C14" i="14" s="1"/>
  <c r="C13" i="14" s="1"/>
  <c r="D204" i="14"/>
  <c r="D202" i="14"/>
  <c r="D199" i="14"/>
  <c r="D197" i="14"/>
  <c r="D195" i="14"/>
  <c r="D193" i="14"/>
  <c r="D183" i="14"/>
  <c r="D182" i="14" s="1"/>
  <c r="D180" i="14"/>
  <c r="D178" i="14"/>
  <c r="D176" i="14"/>
  <c r="D174" i="14"/>
  <c r="D146" i="14"/>
  <c r="D143" i="14"/>
  <c r="D141" i="14"/>
  <c r="D139" i="14"/>
  <c r="D137" i="14"/>
  <c r="D135" i="14"/>
  <c r="D133" i="14"/>
  <c r="D131" i="14"/>
  <c r="D129" i="14"/>
  <c r="D127" i="14"/>
  <c r="D125" i="14"/>
  <c r="D123" i="14"/>
  <c r="D120" i="14"/>
  <c r="D118" i="14"/>
  <c r="D116" i="14"/>
  <c r="D111" i="14"/>
  <c r="D108" i="14" s="1"/>
  <c r="D104" i="14"/>
  <c r="D102" i="14"/>
  <c r="D99" i="14"/>
  <c r="D97" i="14"/>
  <c r="D90" i="14"/>
  <c r="D87" i="14"/>
  <c r="D85" i="14"/>
  <c r="D82" i="14"/>
  <c r="D80" i="14"/>
  <c r="D76" i="14"/>
  <c r="D73" i="14"/>
  <c r="D70" i="14"/>
  <c r="D69" i="14" s="1"/>
  <c r="D67" i="14"/>
  <c r="D65" i="14"/>
  <c r="D63" i="14"/>
  <c r="D58" i="14"/>
  <c r="D57" i="14" s="1"/>
  <c r="D55" i="14"/>
  <c r="D53" i="14"/>
  <c r="D50" i="14"/>
  <c r="D48" i="14"/>
  <c r="D45" i="14"/>
  <c r="D42" i="14"/>
  <c r="D40" i="14"/>
  <c r="D37" i="14"/>
  <c r="D34" i="14"/>
  <c r="D32" i="14"/>
  <c r="D21" i="14"/>
  <c r="D20" i="14" s="1"/>
  <c r="D14" i="14"/>
  <c r="D13" i="14" s="1"/>
  <c r="C84" i="14" l="1"/>
  <c r="C30" i="14"/>
  <c r="C173" i="14"/>
  <c r="D79" i="14"/>
  <c r="H429" i="3"/>
  <c r="G78" i="3"/>
  <c r="H109" i="3"/>
  <c r="G421" i="3"/>
  <c r="G364" i="3" s="1"/>
  <c r="D89" i="14"/>
  <c r="C89" i="14"/>
  <c r="C60" i="14" s="1"/>
  <c r="D31" i="14"/>
  <c r="D30" i="14" s="1"/>
  <c r="C52" i="14"/>
  <c r="C79" i="14"/>
  <c r="D115" i="14"/>
  <c r="D192" i="14"/>
  <c r="D173" i="14"/>
  <c r="D145" i="14"/>
  <c r="D122" i="14" s="1"/>
  <c r="C122" i="14"/>
  <c r="C115" i="14"/>
  <c r="D84" i="14"/>
  <c r="D72" i="14"/>
  <c r="D62" i="14"/>
  <c r="D61" i="14" s="1"/>
  <c r="D52" i="14"/>
  <c r="D47" i="14"/>
  <c r="D44" i="14" s="1"/>
  <c r="C12" i="14"/>
  <c r="C114" i="14" l="1"/>
  <c r="C113" i="14" s="1"/>
  <c r="D60" i="14"/>
  <c r="H78" i="3"/>
  <c r="H421" i="3"/>
  <c r="H364" i="3" s="1"/>
  <c r="G344" i="3"/>
  <c r="G43" i="3"/>
  <c r="D12" i="14"/>
  <c r="D114" i="14"/>
  <c r="D113" i="14" s="1"/>
  <c r="C11" i="14"/>
  <c r="C207" i="14" l="1"/>
  <c r="C209" i="14" s="1"/>
  <c r="D11" i="14"/>
  <c r="D207" i="14" s="1"/>
  <c r="D27" i="9" s="1"/>
  <c r="D26" i="9" s="1"/>
  <c r="D25" i="9" s="1"/>
  <c r="G474" i="3"/>
  <c r="H344" i="3"/>
  <c r="G330" i="3"/>
  <c r="H43" i="3"/>
  <c r="C28" i="9" l="1"/>
  <c r="C27" i="9" s="1"/>
  <c r="C26" i="9" s="1"/>
  <c r="C25" i="9" s="1"/>
  <c r="D209" i="14"/>
  <c r="D31" i="9"/>
  <c r="D30" i="9" s="1"/>
  <c r="D29" i="9" s="1"/>
  <c r="D24" i="9" s="1"/>
  <c r="D17" i="9" s="1"/>
  <c r="D9" i="9" s="1"/>
  <c r="D10" i="9" s="1"/>
  <c r="H474" i="3"/>
  <c r="H330" i="3"/>
  <c r="G305" i="3"/>
  <c r="G272" i="3" s="1"/>
  <c r="G256" i="3" s="1"/>
  <c r="G473" i="3"/>
  <c r="G472" i="3" s="1"/>
  <c r="G469" i="3"/>
  <c r="G425" i="3" s="1"/>
  <c r="G417" i="3" s="1"/>
  <c r="G409" i="3" s="1"/>
  <c r="G453" i="3" l="1"/>
  <c r="G444" i="3" s="1"/>
  <c r="G443" i="3" s="1"/>
  <c r="G428" i="3" s="1"/>
  <c r="G420" i="3" s="1"/>
  <c r="G412" i="3" s="1"/>
  <c r="G408" i="3"/>
  <c r="G407" i="3" s="1"/>
  <c r="G403" i="3" s="1"/>
  <c r="G402" i="3" s="1"/>
  <c r="G399" i="3"/>
  <c r="G325" i="3" s="1"/>
  <c r="G300" i="3" s="1"/>
  <c r="G267" i="3" s="1"/>
  <c r="G199" i="3" s="1"/>
  <c r="G108" i="3" s="1"/>
  <c r="H305" i="3"/>
  <c r="G81" i="3"/>
  <c r="H473" i="3"/>
  <c r="H472" i="3" s="1"/>
  <c r="H469" i="3"/>
  <c r="H425" i="3" s="1"/>
  <c r="H417" i="3" s="1"/>
  <c r="H409" i="3" s="1"/>
  <c r="G363" i="3" l="1"/>
  <c r="G362" i="3" s="1"/>
  <c r="G343" i="3" s="1"/>
  <c r="G329" i="3" s="1"/>
  <c r="G304" i="3" s="1"/>
  <c r="G271" i="3" s="1"/>
  <c r="G255" i="3" s="1"/>
  <c r="G254" i="3" s="1"/>
  <c r="G243" i="3" s="1"/>
  <c r="G231" i="3" s="1"/>
  <c r="H453" i="3"/>
  <c r="G77" i="3"/>
  <c r="G42" i="3" s="1"/>
  <c r="G215" i="3"/>
  <c r="G205" i="3" s="1"/>
  <c r="H444" i="3"/>
  <c r="H399" i="3"/>
  <c r="H325" i="3" s="1"/>
  <c r="H300" i="3" s="1"/>
  <c r="H267" i="3" s="1"/>
  <c r="H199" i="3" s="1"/>
  <c r="H108" i="3" s="1"/>
  <c r="H77" i="3" s="1"/>
  <c r="H42" i="3" s="1"/>
  <c r="H272" i="3"/>
  <c r="H443" i="3" l="1"/>
  <c r="H428" i="3" s="1"/>
  <c r="H420" i="3" s="1"/>
  <c r="H412" i="3" s="1"/>
  <c r="H408" i="3" s="1"/>
  <c r="H407" i="3" s="1"/>
  <c r="H403" i="3" s="1"/>
  <c r="H402" i="3" s="1"/>
  <c r="G204" i="3"/>
  <c r="G182" i="3" s="1"/>
  <c r="H363" i="3"/>
  <c r="H362" i="3" s="1"/>
  <c r="H343" i="3" s="1"/>
  <c r="H329" i="3" s="1"/>
  <c r="H304" i="3" s="1"/>
  <c r="H271" i="3" s="1"/>
  <c r="H256" i="3"/>
  <c r="G166" i="3"/>
  <c r="G155" i="3" s="1"/>
  <c r="G154" i="3" l="1"/>
  <c r="G146" i="3" s="1"/>
  <c r="G125" i="3"/>
  <c r="G119" i="3" s="1"/>
  <c r="H255" i="3"/>
  <c r="H254" i="3" s="1"/>
  <c r="H243" i="3" s="1"/>
  <c r="H231" i="3" s="1"/>
  <c r="H81" i="3"/>
  <c r="G118" i="3" l="1"/>
  <c r="G80" i="3" s="1"/>
  <c r="G73" i="3" s="1"/>
  <c r="G63" i="3"/>
  <c r="G45" i="3" s="1"/>
  <c r="G41" i="3" s="1"/>
  <c r="G21" i="3" s="1"/>
  <c r="G13" i="3" s="1"/>
  <c r="H215" i="3"/>
  <c r="H205" i="3" s="1"/>
  <c r="H204" i="3" s="1"/>
  <c r="H182" i="3" s="1"/>
  <c r="H166" i="3" s="1"/>
  <c r="H155" i="3" s="1"/>
  <c r="H154" i="3" s="1"/>
  <c r="H146" i="3" s="1"/>
  <c r="H125" i="3" s="1"/>
  <c r="H119" i="3" s="1"/>
  <c r="H118" i="3" s="1"/>
  <c r="H80" i="3" s="1"/>
  <c r="G12" i="3" l="1"/>
  <c r="G11" i="3" s="1"/>
  <c r="C32" i="9" s="1"/>
  <c r="C31" i="9" s="1"/>
  <c r="C30" i="9" s="1"/>
  <c r="C29" i="9" s="1"/>
  <c r="C24" i="9" s="1"/>
  <c r="C17" i="9" s="1"/>
  <c r="C9" i="9" s="1"/>
  <c r="C10" i="9" s="1"/>
  <c r="H73" i="3"/>
  <c r="H63" i="3" s="1"/>
  <c r="H45" i="3" s="1"/>
  <c r="H41" i="3" s="1"/>
  <c r="H21" i="3" s="1"/>
  <c r="H13" i="3" s="1"/>
  <c r="H12" i="3" s="1"/>
  <c r="H11" i="3" s="1"/>
  <c r="C15" i="9" l="1"/>
  <c r="C14" i="9" s="1"/>
  <c r="C13" i="9" s="1"/>
</calcChain>
</file>

<file path=xl/sharedStrings.xml><?xml version="1.0" encoding="utf-8"?>
<sst xmlns="http://schemas.openxmlformats.org/spreadsheetml/2006/main" count="5163" uniqueCount="1216">
  <si>
    <t xml:space="preserve">к решению Совета депутатов </t>
  </si>
  <si>
    <t>городского округа Эгвекинот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</si>
  <si>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</si>
  <si>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</si>
  <si>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</si>
  <si>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</si>
  <si>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</si>
  <si>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</si>
  <si>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</si>
  <si>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</si>
  <si>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</si>
  <si>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</si>
  <si>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</si>
  <si>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</si>
  <si>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</si>
  <si>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</si>
  <si>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</si>
  <si>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</si>
  <si>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</si>
  <si>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</si>
  <si>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</si>
  <si>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</si>
  <si>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</si>
  <si>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</si>
  <si>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</si>
  <si>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</si>
  <si>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</si>
  <si>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</si>
  <si>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</si>
  <si>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</si>
  <si>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</si>
  <si>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</si>
  <si>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</si>
  <si>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</si>
  <si>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</si>
  <si>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</si>
  <si>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</si>
  <si>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</si>
  <si>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</si>
  <si>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</si>
  <si>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</si>
  <si>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</si>
  <si>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</si>
  <si>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</si>
  <si>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</si>
  <si>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</si>
  <si>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</si>
  <si>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</si>
  <si>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</si>
  <si>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</si>
  <si>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</si>
  <si>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</si>
  <si>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</si>
  <si>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</si>
  <si>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</si>
  <si>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</si>
  <si>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</si>
  <si>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</si>
  <si>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</si>
  <si>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</si>
  <si>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</si>
  <si>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</si>
  <si>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</si>
  <si>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</si>
  <si>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</si>
  <si>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</si>
  <si>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</si>
  <si>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</si>
  <si>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</si>
  <si>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</si>
  <si>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</si>
  <si>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</si>
  <si>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</si>
  <si>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</si>
  <si>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</si>
  <si>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</si>
  <si>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</si>
  <si>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</si>
  <si>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</si>
  <si>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</si>
  <si>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</si>
  <si>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</si>
  <si>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</si>
  <si>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</si>
  <si>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</si>
  <si>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</si>
  <si>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</si>
  <si>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</si>
  <si>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</si>
  <si>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</si>
  <si>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</si>
  <si>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</si>
  <si>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</si>
  <si>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</si>
  <si>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</si>
  <si>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</si>
  <si>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</si>
  <si>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</si>
  <si>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</si>
  <si>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</si>
  <si>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</si>
  <si>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</si>
  <si>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</si>
  <si>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</si>
  <si>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</si>
  <si>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</si>
  <si>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</si>
  <si>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</si>
  <si>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</si>
  <si>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</si>
  <si>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</si>
  <si>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</si>
  <si>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</si>
  <si>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 xml:space="preserve">000 1 14 00000 00 0000 000
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</si>
  <si>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</si>
  <si>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</si>
  <si>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</si>
  <si>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000 1 14 02042 04 0000 410
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</si>
  <si>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</si>
  <si>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</si>
  <si>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</si>
  <si>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</si>
  <si>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</si>
  <si>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000 1 16 01151 01 0000 140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</si>
  <si>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</si>
  <si>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</si>
  <si>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</si>
  <si>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</si>
  <si>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</si>
  <si>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</si>
  <si>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</si>
  <si>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</si>
  <si>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</si>
  <si>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</si>
  <si>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</si>
  <si>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</si>
  <si>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</si>
  <si>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</si>
  <si>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</si>
  <si>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</si>
  <si>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</si>
  <si>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000 2 02 15001 04 0000 150</t>
  </si>
  <si>
    <t xml:space="preserve">000 2 02 15002 00 0000 150
</t>
  </si>
  <si>
    <t>000 2 02 15002 04 0000 150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</si>
  <si>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</si>
  <si>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</si>
  <si>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</si>
  <si>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</si>
  <si>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</si>
  <si>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</si>
  <si>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000 2 02 25097 00 0000 150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</si>
  <si>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</si>
  <si>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000 2 02 25097 04 0000 150
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</si>
  <si>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</si>
  <si>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</si>
  <si>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</si>
  <si>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</si>
  <si>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</si>
  <si>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000 2 02 25299 00 0000 150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</si>
  <si>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</si>
  <si>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</si>
  <si>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</si>
  <si>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</si>
  <si>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</si>
  <si>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</si>
  <si>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</si>
  <si>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В том числе:</t>
  </si>
  <si>
    <t>На обеспечение жителей округа социально значимыми продовольственными товарами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</si>
  <si>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</si>
  <si>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</si>
  <si>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</si>
  <si>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</si>
  <si>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реализацию мероприятий по проведению оздоровительной кампании детей, находящихся в трудной жизненной ситуации</t>
  </si>
  <si>
    <t>На выполнение ремонтных работ в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</si>
  <si>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</si>
  <si>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</si>
  <si>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</si>
  <si>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</si>
  <si>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</si>
  <si>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</si>
  <si>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</si>
  <si>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</si>
  <si>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</si>
  <si>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</si>
  <si>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</si>
  <si>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</si>
  <si>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</si>
  <si>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</si>
  <si>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</si>
  <si>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</si>
  <si>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</si>
  <si>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</si>
  <si>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</si>
  <si>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</si>
  <si>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</si>
  <si>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</si>
  <si>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</si>
  <si>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</si>
  <si>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</si>
  <si>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</si>
  <si>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</si>
  <si>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На осуществление учета граждан в связи с переселением</t>
  </si>
  <si>
    <t>На обеспечение деятельности административных комиссий</t>
  </si>
  <si>
    <t>На обеспечение деятельности комиссии по делам несовершеннолетних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</si>
  <si>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</si>
  <si>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</si>
  <si>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</si>
  <si>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</si>
  <si>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</si>
  <si>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</si>
  <si>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</si>
  <si>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</si>
  <si>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</si>
  <si>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</si>
  <si>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000 2 19 35930 04 0000 100</t>
  </si>
  <si>
    <t>Возврат остатков субвенций на государственную регистрацию актов гражданского состояния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</si>
  <si>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</si>
  <si>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</si>
  <si>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</si>
  <si>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Справочно:</t>
  </si>
  <si>
    <t>Собственные доходы бюджета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</si>
  <si>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</si>
  <si>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</si>
  <si>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</si>
  <si>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000 1 12 01042 01 0000 120</t>
  </si>
  <si>
    <t>Плата за сбросы загрязняющих веществ в водные объекты</t>
  </si>
  <si>
    <t>Плата за размещение твердых коммунальных отходов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</si>
  <si>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</si>
  <si>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</si>
  <si>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</si>
  <si>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</si>
  <si>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</si>
  <si>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</si>
  <si>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</si>
  <si>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</si>
  <si>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</si>
  <si>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000 1 16 10000 01 0000 140</t>
  </si>
  <si>
    <t>000 1 16 09000 00 0000 140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</si>
  <si>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</si>
  <si>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</si>
  <si>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</si>
  <si>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</si>
  <si>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</si>
  <si>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</si>
  <si>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</si>
  <si>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</si>
  <si>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</si>
  <si>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</si>
  <si>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</si>
  <si>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000 1 16 11050 01 0000 140</t>
  </si>
  <si>
    <t>к решению Совета депутатов</t>
  </si>
  <si>
    <t>(тыс. рублей)</t>
  </si>
  <si>
    <t>Наименование</t>
  </si>
  <si>
    <t>ГР</t>
  </si>
  <si>
    <t>РЗ</t>
  </si>
  <si>
    <t>ПР</t>
  </si>
  <si>
    <t>ЦСР</t>
  </si>
  <si>
    <t>ВР</t>
  </si>
  <si>
    <t>Администрация городского округа Эгвекинот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</si>
  <si>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</si>
  <si>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</si>
  <si>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</si>
  <si>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</si>
  <si>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</si>
  <si>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</si>
  <si>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80 0 00 00000</t>
  </si>
  <si>
    <t>Глава городского округа</t>
  </si>
  <si>
    <t>80 1 00 00000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</si>
  <si>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</si>
  <si>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80 1 00 00030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</si>
  <si>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</si>
  <si>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</si>
  <si>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80 1 00 10110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</si>
  <si>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</si>
  <si>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</si>
  <si>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</si>
  <si>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80 2 00 00000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</si>
  <si>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</si>
  <si>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80 2 00 00110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</si>
  <si>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</si>
  <si>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</si>
  <si>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</si>
  <si>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80 2 00 00200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</si>
  <si>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</si>
  <si>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80 2 00 10110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</si>
  <si>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</si>
  <si>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80 2 00 43010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</si>
  <si>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</si>
  <si>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80 2 00 43040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</si>
  <si>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</si>
  <si>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Судебная система</t>
  </si>
  <si>
    <t>05</t>
  </si>
  <si>
    <t>Выполнение отдельных обязательств городского округа</t>
  </si>
  <si>
    <t>82 0 00 00000</t>
  </si>
  <si>
    <t>Иные непрограммные мероприятия</t>
  </si>
  <si>
    <t>82 9 00 00000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</si>
  <si>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</si>
  <si>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82 9 00 51200</t>
  </si>
  <si>
    <t>Другие общегосударственные вопросы</t>
  </si>
  <si>
    <t>13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</si>
  <si>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</si>
  <si>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80 2 00 00260</t>
  </si>
  <si>
    <t>Обеспечение выполнения функций органов местного самоуправления городского округа Эгвекинот (Иные бюджетные ассигнования)</t>
  </si>
  <si>
    <t>Обеспечение функционирования отдельных органов местного самоуправления и учреждений городского округа</t>
  </si>
  <si>
    <t>81 0 00 00000</t>
  </si>
  <si>
    <t>Обеспечение функционирования отдельных органов местного самоуправления городского округа</t>
  </si>
  <si>
    <t>81 1 00 00000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</si>
  <si>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</si>
  <si>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81 1 00 20040</t>
  </si>
  <si>
    <t>Содержание и обслуживание казны городского округа Эгвекинот (Иные бюджетные ассигнования)</t>
  </si>
  <si>
    <t>Обеспечение функционирования отдельных учреждений городского округа</t>
  </si>
  <si>
    <t>81 П 00 00000</t>
  </si>
  <si>
    <t>81 П 00 10110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</si>
  <si>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</si>
  <si>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10120</t>
  </si>
  <si>
    <t>Расходы на обеспечение деятельности (оказание услуг) учреждений, осуществляющих административно-хозяйственную деятельность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</si>
  <si>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М9939</t>
  </si>
  <si>
    <t>Расходы на обеспечение деятельности (оказание услуг) учреждений, осуществляющих административно-хозяйственную деятельность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</si>
  <si>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учреждений, осуществляющих административно-хозяйственную деятельность (Иные бюджетные ассигнования)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</si>
  <si>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</si>
  <si>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М9949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</si>
  <si>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</si>
  <si>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82 9 00 2002Р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</si>
  <si>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</si>
  <si>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Администрации городского округа Эгвекинот (Иные бюджетные ассигнования)</t>
  </si>
  <si>
    <t>Национальная безопасность и правоохранительная деятельность</t>
  </si>
  <si>
    <t>03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</si>
  <si>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</si>
  <si>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</si>
  <si>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</si>
  <si>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</si>
  <si>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09</t>
  </si>
  <si>
    <t>09 0 00 00000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</si>
  <si>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</si>
  <si>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09 2 00 00000</t>
  </si>
  <si>
    <t>Основное мероприятие «Обеспечение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обороны»</t>
  </si>
  <si>
    <t>09 2 01 00000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</si>
  <si>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 (Закупка товаров, работ и услуг для обеспечения государственных (муниципальных) нужд)</t>
  </si>
  <si>
    <t>09 2 01 81150</t>
  </si>
  <si>
    <t>Основное мероприятие «Информирование населения в области гражданской обороны, защиты населения от чрезвычайных ситуаций природного и техногенного характера»</t>
  </si>
  <si>
    <t>09 2 02 00000</t>
  </si>
  <si>
    <t>Информирование населения в области гражданской обороны, защиты населения от чрезвычайных ситуаций природного и техногенного характера (Закупка товаров, работ и услуг для обеспечения государственных (муниципальных) нужд)</t>
  </si>
  <si>
    <t>09 2 02 81160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</si>
  <si>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</si>
  <si>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М9919</t>
  </si>
  <si>
    <t>Расходы на обеспечение деятельности (оказание услуг) единой дежурно-диспетчерской службы (Закупка товаров, работ и услуг для обеспечения государственных (муниципальных) нужд)</t>
  </si>
  <si>
    <t>10</t>
  </si>
  <si>
    <t>Подпрограмма «Обеспечение пожарной безопасности и безопасности людей на водных объектах»</t>
  </si>
  <si>
    <t>09 1 00 00000</t>
  </si>
  <si>
    <t>Основное мероприятие «Содержание пожарных  автомобилей, помещений для стоянки пожарных автомобилей  в селах Амгуэма, Конергино, Рыркайпий»</t>
  </si>
  <si>
    <t>09 1 01 00000</t>
  </si>
  <si>
    <t>Содержание пожарных  автомобилей, помещений для стоянки пожарных автомобилей  в селах Амгуэма, Конергино, Рыркайпий (Иные бюджетные ассигнования)</t>
  </si>
  <si>
    <t>09 1 01 81120</t>
  </si>
  <si>
    <t>Основное мероприятие «Оснащение добровольных пожарных формирований. Приобретение пожарной техники»</t>
  </si>
  <si>
    <t>09 1 02 00000</t>
  </si>
  <si>
    <t>Оснащение добровольных пожарных формирований. Приобретение пожарной техники (Закупка товаров, работ и услуг для обеспечения государственных (муниципальных) нужд)</t>
  </si>
  <si>
    <t>09 1 02 81130</t>
  </si>
  <si>
    <t>Основное мероприятие «Информирование населения в области пожарной безопасности и безопасного поведения на водных объектах»</t>
  </si>
  <si>
    <t>09 1 03 00000</t>
  </si>
  <si>
    <t>Информирование населения в области пожарной безопасности и безопасного поведения на водных объектах (Закупка товаров, работ и услуг для обеспечения государственных (муниципальных) нужд)</t>
  </si>
  <si>
    <t>09 1 03 81140</t>
  </si>
  <si>
    <t>Другие вопросы в области национальной безопасности и правоохранительной деятельности</t>
  </si>
  <si>
    <t>01 0 00 00000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</si>
  <si>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 (Закупка товаров, работ и услуг для обеспечения государственных (муниципальных) нужд)</t>
  </si>
  <si>
    <t>14</t>
  </si>
  <si>
    <t>10 0 00 00000</t>
  </si>
  <si>
    <t>Подпрограмма «Укрепление межэтнических и межрелигиозных отношений на территории городского округа Эгвекинот»</t>
  </si>
  <si>
    <t>10 1 00 00000</t>
  </si>
  <si>
    <t>Основное мероприятие «Совершенствование взаимодействия органов местного самоуправления с институтами гражданского общества»</t>
  </si>
  <si>
    <t>10 1 01 00000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</si>
  <si>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(Закупка товаров, работ и услуг для обеспечения государственных (муниципальных) нужд)</t>
  </si>
  <si>
    <t>10 1 01 81170</t>
  </si>
  <si>
    <t>Национальная экономика</t>
  </si>
  <si>
    <t>Транспорт</t>
  </si>
  <si>
    <t>08</t>
  </si>
  <si>
    <t>06 0 00 00000</t>
  </si>
  <si>
    <t>06 1 00 00000</t>
  </si>
  <si>
    <t>06 1 01 00000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</si>
  <si>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</si>
  <si>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06 1 01 81030</t>
  </si>
  <si>
    <t>06 3 00 00000</t>
  </si>
  <si>
    <t>Основное мероприятие «Cодержание вертолетных площадок»</t>
  </si>
  <si>
    <t>06 3 01 00000</t>
  </si>
  <si>
    <t>Cодержание вертолетных площадок (Закупка товаров, работ и услуг для обеспечения государственных (муниципальных) нужд)</t>
  </si>
  <si>
    <t>06 3 01 81100</t>
  </si>
  <si>
    <t>Основное мероприятие «Обустройство ВПП для легкомоторной авиации»</t>
  </si>
  <si>
    <t>06 3 02 00000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</si>
  <si>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</si>
  <si>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06 3 02 81110</t>
  </si>
  <si>
    <t>Обустройство взлетно-посадочных площадок в населенных пунктах Чукотского автономного округа (Закупка товаров, работ и услуг для обеспечения государственных (муниципальных) нужд)</t>
  </si>
  <si>
    <t>06 3 02 S2620</t>
  </si>
  <si>
    <t>Дорожное хозяйство (дорожные фонды)</t>
  </si>
  <si>
    <t>06 2 00 00000</t>
  </si>
  <si>
    <t>Основное мероприятие «Содержание автомобильных дорог общего пользования»</t>
  </si>
  <si>
    <t>06 2 01 00000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</si>
  <si>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</si>
  <si>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06 2 01 80050</t>
  </si>
  <si>
    <t>Муниципальная программа «Содержание, развитие и ремонт инфраструктуры городского округа Эгвекинот на 2016-2021 годы»</t>
  </si>
  <si>
    <t>07 0 00 00000</t>
  </si>
  <si>
    <t>Основное мероприятие «Мероприятия по содержанию дорог»</t>
  </si>
  <si>
    <t>07 0 02 00000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</si>
  <si>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</si>
  <si>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07 0 02 80220</t>
  </si>
  <si>
    <t>Другие вопросы в области национальной экономики</t>
  </si>
  <si>
    <t>12</t>
  </si>
  <si>
    <t>82 9 00 2002P</t>
  </si>
  <si>
    <t>Жилищно-коммунальное хозяйство</t>
  </si>
  <si>
    <t>Жилищное хозяйство</t>
  </si>
  <si>
    <t>Основное мероприятие «Мероприятия по капитальному ремонту жилищного фонда»</t>
  </si>
  <si>
    <t>07 0 01 00000</t>
  </si>
  <si>
    <t>Капитальный ремонт муниципального жилищного фонда  (Закупка товаров, работ и услуг для обеспечения государственных (муниципальных) нужд)</t>
  </si>
  <si>
    <t>07 0 01 82010</t>
  </si>
  <si>
    <t>Основное мероприятие «Взносы на капитальный ремонт общего имущества многоквартирных домов»</t>
  </si>
  <si>
    <t>07 0 12 00000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</si>
  <si>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</si>
  <si>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Коммунальное хозяйство</t>
  </si>
  <si>
    <t>05 0 00 00000</t>
  </si>
  <si>
    <t>Подпрограмма «Поддержка жилищно-коммунального хозяйства»</t>
  </si>
  <si>
    <t>05 1 00 00000</t>
  </si>
  <si>
    <t>05 1 01 00000</t>
  </si>
  <si>
    <t>05 1 01 81040</t>
  </si>
  <si>
    <t>Исполнение полномочий органов местного самоуправления в сфере водоснабжения и водоотведения (Иные бюджетные ассигнования)</t>
  </si>
  <si>
    <t>Подпрограмма «Субсидирование предприятий жилищно-коммунального хозяйства»</t>
  </si>
  <si>
    <t>05 2 00 00000</t>
  </si>
  <si>
    <t>Основное мероприятие «Субсидирование предприятий ЖКХ»</t>
  </si>
  <si>
    <t>05 2 01 00000</t>
  </si>
  <si>
    <t>Основное мероприятие «Ремонт и модернизация и реконструкция инженерно-технических сетей»</t>
  </si>
  <si>
    <t>07 0 10 00000</t>
  </si>
  <si>
    <t>Благоустройство</t>
  </si>
  <si>
    <t>Основное мероприятие «Мероприятия по освещению улиц»</t>
  </si>
  <si>
    <t>07 0 03 00000</t>
  </si>
  <si>
    <t>Уличное освещение (Закупка товаров, работ и услуг для обеспечения государственных (муниципальных) нужд)</t>
  </si>
  <si>
    <t>07 0 03 80210</t>
  </si>
  <si>
    <t>Основное мероприятие «Мероприятия по озеленению улиц»</t>
  </si>
  <si>
    <t>07 0 04 00000</t>
  </si>
  <si>
    <t>Озеленение (Закупка товаров, работ и услуг для обеспечения государственных (муниципальных) нужд)</t>
  </si>
  <si>
    <t>07 0 04 80230</t>
  </si>
  <si>
    <t>Основное мероприятие «Мероприятия по содержанию кладбищ»</t>
  </si>
  <si>
    <t>07 0 05 00000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</si>
  <si>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</si>
  <si>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07 0 05 80240</t>
  </si>
  <si>
    <t>Основное мероприятие «Мероприятия по прочему благоустройству»</t>
  </si>
  <si>
    <t>07 0 06 00000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</si>
  <si>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</si>
  <si>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07 0 06 80250</t>
  </si>
  <si>
    <t>Другие вопросы в области жилищно-коммунального хозяйства</t>
  </si>
  <si>
    <t>Основное мероприятие «Реализация проектов инициативного бюджетирования в городском округе Эгвекинот»</t>
  </si>
  <si>
    <t>Здравоохранение</t>
  </si>
  <si>
    <t>Санитарно-эпидемиологическое благополучие</t>
  </si>
  <si>
    <t xml:space="preserve">09 </t>
  </si>
  <si>
    <t>07</t>
  </si>
  <si>
    <t>Основное мероприятие «Проведение мероприятий по отлову и содержанию безнадзорных животных»</t>
  </si>
  <si>
    <t>07 0 08 00000</t>
  </si>
  <si>
    <t>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</si>
  <si>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07 0 08 43080</t>
  </si>
  <si>
    <t>Социальная политика</t>
  </si>
  <si>
    <t>Социальное обеспечение населения</t>
  </si>
  <si>
    <t>Резервный фонд Администрации городского округа Эгвекинот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</si>
  <si>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</si>
  <si>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</si>
  <si>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82 9 00 Z082Д</t>
  </si>
  <si>
    <t>Другие вопросы в области социальной политики</t>
  </si>
  <si>
    <t>06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</si>
  <si>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</si>
  <si>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02 0 00 00000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</si>
  <si>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</si>
  <si>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</si>
  <si>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</si>
  <si>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</si>
  <si>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</t>
  </si>
  <si>
    <t>02 1 15 S2230</t>
  </si>
  <si>
    <t>Управление финансов, экономики и имущественных отношений городского округа Эгвекинот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</si>
  <si>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</si>
  <si>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81 1 00 00110</t>
  </si>
  <si>
    <t>81 1 00 00200</t>
  </si>
  <si>
    <t>81 1 00 10110</t>
  </si>
  <si>
    <t>Резервные фонды</t>
  </si>
  <si>
    <t>11</t>
  </si>
  <si>
    <t>Компенсация расходов, связанных с переездом (Иные бюджетные ассигнования)</t>
  </si>
  <si>
    <t>81 1 00 10120</t>
  </si>
  <si>
    <t>Прочее направление расходов (Иные бюджетные ассигнования)</t>
  </si>
  <si>
    <t>82 9 00 90000</t>
  </si>
  <si>
    <t>03 0 00 00000</t>
  </si>
  <si>
    <t>Подпрограмма «Муниципальная поддержка малого и среднего предпринимательства»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</si>
  <si>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</si>
  <si>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</si>
  <si>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</si>
  <si>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 (Иные бюджетные ассигнования)</t>
  </si>
  <si>
    <t>03 1 02 99990</t>
  </si>
  <si>
    <t>08 0 00 00000</t>
  </si>
  <si>
    <t>Подпрограмма «Финансовая поддержка производителей социально значимых видов хлеба»</t>
  </si>
  <si>
    <t>08 1 00 00000</t>
  </si>
  <si>
    <t>Основное мероприятие «Предоставление финансовой поддержки производителям социально значимых видов хлеба»</t>
  </si>
  <si>
    <t>08 1 01 00000</t>
  </si>
  <si>
    <t>Финансовая поддержка производства социально значимых видов хлеба (Иные бюджетные ассигнования)</t>
  </si>
  <si>
    <t>08 1 01 S2200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</si>
  <si>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</si>
  <si>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08 2 00 00000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</si>
  <si>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</si>
  <si>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08 2 01 00000</t>
  </si>
  <si>
    <t>Обеспечение жителей округа социально значимыми продовольственными товарами (Иные бюджетные ассигнования)</t>
  </si>
  <si>
    <t>08 2 01 S2120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</si>
  <si>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</si>
  <si>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</si>
  <si>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Финансовая поддержка производства молочной продукции (Иные бюджетные ассигнования)</t>
  </si>
  <si>
    <t>08 3 01 S2080</t>
  </si>
  <si>
    <t>Финансовая поддержка субъектов предпринимательской деятельности, осуществляющих деятельность в сельской местности (Иные бюджетные ассигнования)</t>
  </si>
  <si>
    <t>Пенсионное обеспечение</t>
  </si>
  <si>
    <t>Пенсионное обеспечение муниципальных служащих</t>
  </si>
  <si>
    <t>82 Д 00 00000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</si>
  <si>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</si>
  <si>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00120</t>
  </si>
  <si>
    <t>Управление социальной политики городского округа Эгвекинот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</si>
  <si>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</si>
  <si>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81 1 00 43020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</si>
  <si>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</si>
  <si>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</si>
  <si>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М9929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</si>
  <si>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</si>
  <si>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</si>
  <si>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Образование</t>
  </si>
  <si>
    <t>Дошкольное образование</t>
  </si>
  <si>
    <t>02 1 00 00000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</si>
  <si>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</si>
  <si>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02 1 01 00000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</si>
  <si>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</si>
  <si>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С901Д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</si>
  <si>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</si>
  <si>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02 1 12 00000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</si>
  <si>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</si>
  <si>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02 1 12 10110</t>
  </si>
  <si>
    <t>Основное мероприятие «Компенсация расходов на оплату стоимости проезда и провоза багажа, связанных с переездом»</t>
  </si>
  <si>
    <t>02 1 13 00000</t>
  </si>
  <si>
    <t>Компенсация расходов, связанных с переездом</t>
  </si>
  <si>
    <t>02 1 13 10120</t>
  </si>
  <si>
    <t>Предоставление субсидий бюджетным, автономным учреждениям и иным некоммерческим организациям</t>
  </si>
  <si>
    <t>Подпрограмма «Финансовое обеспечение  муниципального задания на оказание муниципальных  услуг (выполнение работ)»</t>
  </si>
  <si>
    <t>02 П 00 00000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</si>
  <si>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</si>
  <si>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02 П 00 М901Д</t>
  </si>
  <si>
    <t>Общее образование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</si>
  <si>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 (Предоставление субсидий бюджетным, автономным учреждениям и иным некоммерческим организациям)</t>
  </si>
  <si>
    <t>02 1 01 С902Д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</si>
  <si>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</si>
  <si>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С907Д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</si>
  <si>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</si>
  <si>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Основное мероприятие «Приобретение оборудования и товарно-материальных ценностей для нужд муниципальных учреждений образования и культуры»</t>
  </si>
  <si>
    <t>02 1 16 00000</t>
  </si>
  <si>
    <t>Приобретение оборудования и товарно-материальных ценностей для нужд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</si>
  <si>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02 1 16 S2320</t>
  </si>
  <si>
    <t>Основное мероприятие «Организация бесплатного горячего питания для обучающихся, осваивающих образовательные программы начального общего образования»</t>
  </si>
  <si>
    <t>02 1 23 00000</t>
  </si>
  <si>
    <t>Организация бесплатного горячего питания для обучающихся, осваивающих образовательные программы начального общего образования (Предоставление субсидий бюджетным, автономным учреждениям и иным некоммерческим организациям)</t>
  </si>
  <si>
    <t>Основное мероприятие «Ежемесячное денежное вознаграждение за классное руководство педагогическими работниками муниципальных общеобразовательных организаций»</t>
  </si>
  <si>
    <t>02 1 24  00000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</si>
  <si>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</si>
  <si>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02 1 24 53031</t>
  </si>
  <si>
    <t>Основное мероприятие «Приобретение оборудования на реализацию мероприятий по поддержке творчества обучающихся инженерной направленности»</t>
  </si>
  <si>
    <t>02 1 20 00000</t>
  </si>
  <si>
    <t>Приобретение оборудования на реализацию мероприятий по поддержке творчества обучающихся инженерной направленности (Предоставление субсидий бюджетным, автономным учреждениям и иным некоммерческим организациям)</t>
  </si>
  <si>
    <t>02 1 20 S2440</t>
  </si>
  <si>
    <t>Федеральный проект «Успех каждого ребенка»</t>
  </si>
  <si>
    <t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</si>
  <si>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02 1 E2 5097Д</t>
  </si>
  <si>
    <t>Расходы на обеспечение деятельности (оказание услуг) школ - детских садов, школ начальных, неполных средних и средних  (Предоставление субсидий бюджетным, автономным учреждениям и иным некоммерческим организациям)</t>
  </si>
  <si>
    <t>02 П 00 М902Д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</si>
  <si>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</si>
  <si>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02 П 00 М907Д</t>
  </si>
  <si>
    <t>Дополнительное образование детей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</si>
  <si>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</si>
  <si>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С904Д</t>
  </si>
  <si>
    <t>Расходы на обеспечение деятельности (оказание услуг) учреждений дополнительного образования  (Предоставление субсидий бюджетным, автономным учреждениям и иным некоммерческим организациям)</t>
  </si>
  <si>
    <t>02 П 00 М904Д</t>
  </si>
  <si>
    <t>Молодежная политика</t>
  </si>
  <si>
    <t>Основное мероприятие «Молодежная политика и организация отдыха детей»</t>
  </si>
  <si>
    <t>02 1 02 00000</t>
  </si>
  <si>
    <t>Молодежная политика и организация отдыха детей в городском округе Эгвекинот (Закупка товаров, работ и услуг для обеспечения государственных (муниципальных) нужд)</t>
  </si>
  <si>
    <t>02 1 02 80040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</si>
  <si>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</si>
  <si>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</si>
  <si>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</si>
  <si>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02 1 03 00000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</si>
  <si>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</si>
  <si>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02 1 03 S215Д</t>
  </si>
  <si>
    <t>Основное мероприятие «Поощрение талантливой молодежи»</t>
  </si>
  <si>
    <t>02 1 18 00000</t>
  </si>
  <si>
    <t>Поощрение талантливой молодежи (Социальное обеспечение и иные выплаты населению)</t>
  </si>
  <si>
    <t>02 1 18 80140</t>
  </si>
  <si>
    <t>Поощрение талантливой молодежи(Предоставление субсидий бюджетным, автономным учреждениям и иным некоммерческим организациям)</t>
  </si>
  <si>
    <t>Другие вопросы в области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</si>
  <si>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</si>
  <si>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02 1 04 00000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</si>
  <si>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</si>
  <si>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02 1 04 80110</t>
  </si>
  <si>
    <t>Основное мероприятие «Приобретение учебников для образовательных учреждений»</t>
  </si>
  <si>
    <t>02 1 06 00000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</si>
  <si>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</si>
  <si>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02 1 06 80130</t>
  </si>
  <si>
    <t>Основное мероприятие «Проведение государственной итоговой аттестации, олимпиад и мониторинга в сфере образования»</t>
  </si>
  <si>
    <t>02 1 10 00000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</si>
  <si>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</si>
  <si>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02 1 10 00280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</si>
  <si>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</si>
  <si>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02 1 11 00000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</si>
  <si>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</si>
  <si>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02 1 11 43050</t>
  </si>
  <si>
    <t>02 1 19 00000</t>
  </si>
  <si>
    <t>Выполнение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</si>
  <si>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02 1 19 S227Д</t>
  </si>
  <si>
    <t>Основное мероприятие «Реализация мероприятий по профессиональной ориентации лиц, обучающихся в общеобразовательных организациях»</t>
  </si>
  <si>
    <t>02 1 21 00000</t>
  </si>
  <si>
    <t>Реализация мероприятий по профессиональной ориентации лиц, обучающихся в общеобразовательных организациях (Предоставление субсидий бюджетным, автономным учреждениям и иным некоммерческим организациям)</t>
  </si>
  <si>
    <t>02 1 21 S2410</t>
  </si>
  <si>
    <t xml:space="preserve">Культура, кинематография </t>
  </si>
  <si>
    <t>Культура</t>
  </si>
  <si>
    <t>Основное мероприятие «Проведение районных культурно-массовых мероприятий»</t>
  </si>
  <si>
    <t>02 1 07 00000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</si>
  <si>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</si>
  <si>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02 1 07 80020</t>
  </si>
  <si>
    <t>Основное мероприятие «Пополнение книжных фондов муниципальных библиотек»</t>
  </si>
  <si>
    <t>02 1 08 00000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</si>
  <si>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</si>
  <si>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02 1 08 80030</t>
  </si>
  <si>
    <t>Основное мероприятие «Обустройство и восстановление воинских захоронений, находящихся в государственной (муниципальной) собственности»</t>
  </si>
  <si>
    <t>02 1 22 00000</t>
  </si>
  <si>
    <t>Обустройство и восстановление воинских захоронений, находящихся в государственной (муниципальной) собственности (Предоставление субсидий бюджетным, автономным учреждениям и иным некоммерческим организациям)</t>
  </si>
  <si>
    <t>02 1 22 L2990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</si>
  <si>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</si>
  <si>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02 П 00 М9080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</si>
  <si>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</si>
  <si>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02 П 00 М9090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</si>
  <si>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</si>
  <si>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 00 М9100</t>
  </si>
  <si>
    <t>04 0 00 00000</t>
  </si>
  <si>
    <t>Подпрограмма «Развитие физической культуры и спорта»</t>
  </si>
  <si>
    <t>04 1 00 00000</t>
  </si>
  <si>
    <t>Федеральный проект «Спорт – норма жизни»</t>
  </si>
  <si>
    <t>04 1 P5 00000</t>
  </si>
  <si>
    <t>04 1 P5 S2250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</si>
  <si>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</si>
  <si>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</si>
  <si>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02 1 09 00000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</si>
  <si>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</si>
  <si>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09 4309Д</t>
  </si>
  <si>
    <t>Физическая культура и спорт</t>
  </si>
  <si>
    <t>Физическая культура</t>
  </si>
  <si>
    <t>04 1 02 00000</t>
  </si>
  <si>
    <t>04 1 02 10110</t>
  </si>
  <si>
    <t>Оснащение объектов спортивной инфраструктуры спортивно-технологическим оборудованием (Предоставление субсидий бюджетным, автономным учреждениям и иным некоммерческим организациям)</t>
  </si>
  <si>
    <t>04 1 P5 52280</t>
  </si>
  <si>
    <t>Подпрограмма «Финансовое обеспечение муниципального задания на оказание муниципальных услуг (выполнение работ)»</t>
  </si>
  <si>
    <t>04 П 00 00000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</si>
  <si>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</si>
  <si>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04 П 00 М9927</t>
  </si>
  <si>
    <t>Массовый спорт</t>
  </si>
  <si>
    <t>Основное мероприятие «Проведение официальных спортивно-массовых мероприятий»</t>
  </si>
  <si>
    <t>04 1 01 00000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</si>
  <si>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</si>
  <si>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04 1 01 80010</t>
  </si>
  <si>
    <t>Развитие и поддержка национальных видов спорта(Предоставление субсидий бюджетным, автономным учреждениям и иным некоммерческим организациям)</t>
  </si>
  <si>
    <t>Проведение массовых физкультурных мероприятий среди различных категорий населения (Предоставление субсидий бюджетным, автономным учреждениям и иным некоммерческим организациям)</t>
  </si>
  <si>
    <t>04 1 P5 S2390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</si>
  <si>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</si>
  <si>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</si>
  <si>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</si>
  <si>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Обеспечение функционирования Совета депутатов городского округа Эгвекинот</t>
  </si>
  <si>
    <t>83 1 00 00000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</si>
  <si>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</si>
  <si>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83 1 00 00060</t>
  </si>
  <si>
    <t>Избирательная комиссия городского округа Эгвекинот</t>
  </si>
  <si>
    <t>Обеспечение проведения выборов и референдумов</t>
  </si>
  <si>
    <t>84 0 00 00000</t>
  </si>
  <si>
    <t>Обеспечение функционирования Избирательной комиссии городского округа Эгвекинот</t>
  </si>
  <si>
    <t>84 1 00 00000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</si>
  <si>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</si>
  <si>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84 1 00 00090</t>
  </si>
  <si>
    <t>84 1 00 10110</t>
  </si>
  <si>
    <t>Контрольно-счетная палата городского округа Эгвекинот</t>
  </si>
  <si>
    <t>85 0 00 00000</t>
  </si>
  <si>
    <t>Обеспечение функционирования Контрольно-счетной палаты городского округа Эгвекинот</t>
  </si>
  <si>
    <t>85 1 00 00000</t>
  </si>
  <si>
    <t>85 1 00 00110</t>
  </si>
  <si>
    <t>85 1 00 10110</t>
  </si>
  <si>
    <t>Всего расходов</t>
  </si>
  <si>
    <t>Основное мероприятие «Модернизация (капитальный ремонт, реконструкция, поставка модульных зданий) для учреждений культуры»</t>
  </si>
  <si>
    <t>02 1 27 00000</t>
  </si>
  <si>
    <t>02 1 27 82050</t>
  </si>
  <si>
    <t>Модернизация (капитальный ремонт, реконструкция, поставка модульных зданий) для учреждений культуры  (Капитальные вложения в объекты государственной (муниципальной) собственности)</t>
  </si>
  <si>
    <t>01 0 01 00000</t>
  </si>
  <si>
    <t>01 0 01 20300</t>
  </si>
  <si>
    <t>Основное мероприятие «Информирование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проявлений»</t>
  </si>
  <si>
    <t>07 0 09 00000</t>
  </si>
  <si>
    <t>07 0 09 80270</t>
  </si>
  <si>
    <t>Основное мероприятие "Ремонт, модернизация и реконструкция автомобильных дорог и инженерных сооружений на них"</t>
  </si>
  <si>
    <t>Ремонт, модернизация и реконструкция автомобильных дорог и инженерных сооружений на них (Закупка товаров, работ и услуг для обеспечения государственных (муниципальных) нужд)</t>
  </si>
  <si>
    <t>05 2 01 80350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</si>
  <si>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</si>
  <si>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 (Иные бюджетные ассигнования)</t>
  </si>
  <si>
    <t>02 1 29 00000</t>
  </si>
  <si>
    <t>Основное мероприятие "Развитие системы дошкольного, общего и профессионального образования"</t>
  </si>
  <si>
    <t xml:space="preserve">Основное мероприятие "Оказание поддержки отдельным категориям детей и молодежи" </t>
  </si>
  <si>
    <t>02 1 29 S254Д</t>
  </si>
  <si>
    <t>Компенсация затрат проезда к месту обучения и обратно обучающимся в общеобразовательных организациях в пределах Чукотского автономного округа (Предоставление субсидий бюджетным, автономным учреждениям и иным некоммерческим организациям)</t>
  </si>
  <si>
    <t>02 1 28 00000</t>
  </si>
  <si>
    <t>02 1 28 S251Д</t>
  </si>
  <si>
    <t>Поддержка детского и юношеского туризма (Предоставление субсидий бюджетным, автономным учреждениям и иным некоммерческим организациям)</t>
  </si>
  <si>
    <t>02 1 28 S253Д</t>
  </si>
  <si>
    <t>Поддержка эколого-биологического воспитания обучающихся (Предоставление субсидий бюджетным, автономным учреждениям и иным некоммерческим организациям)</t>
  </si>
  <si>
    <t>02 1 28 S255Д</t>
  </si>
  <si>
    <t>Обеспечение безопасности образовательных организаций (Предоставление субсидий бюджетным, автономным учреждениям и иным некоммерческим организациям)</t>
  </si>
  <si>
    <t>Основное мероприятие "Проведение ремонтных работ в муниципальных образовательных организациях и учреждениях культуры"</t>
  </si>
  <si>
    <t>02 1 19 S2240</t>
  </si>
  <si>
    <t>Выполнение ремонтных работ в муниципальных учреждениях культуры и спорта (Предоставление субсидий бюджетным, автономным учреждениям и иным некоммерческим организациям)</t>
  </si>
  <si>
    <t>02 1 26 00000</t>
  </si>
  <si>
    <t>Основное мероприятие «Изготовление, доставка и установка скульптурной композиции памятника героям-летчикам "Алсиб" п.Эгвекинот»</t>
  </si>
  <si>
    <t>02 1 26 80070</t>
  </si>
  <si>
    <t>Изготовление, доставка и установка скульптурной композиции памятника героям-летчикам "Алсиб" п.Эгвекинот (Предоставление субсидий бюджетным, автономным учреждениям и иным некоммерческим организациям)</t>
  </si>
  <si>
    <t>84 2 00 00000</t>
  </si>
  <si>
    <t>Проведение выборов Главы и депутатов Совета депутатов городского округа Эгвекинот</t>
  </si>
  <si>
    <t>84 2 00 00230</t>
  </si>
  <si>
    <t>Выборы Главы городского округа Эгвекинот (Закупка товаров, работ и услуг для обеспечения государственных (муниципальных) нужд)</t>
  </si>
  <si>
    <t>Всего</t>
  </si>
  <si>
    <t>01 0 00 20300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</si>
  <si>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</si>
  <si>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Субсидия муниципальному унитарному предприятию жилищно-коммунального хозяйства «Иультинское» на финансовое оздоровление предприятия (Иные бюджетные ассигнования)</t>
  </si>
  <si>
    <t>05 2 01 80360</t>
  </si>
  <si>
    <t>Приложение 5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</si>
  <si>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</si>
  <si>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</si>
  <si>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</si>
  <si>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4</t>
  </si>
  <si>
    <t>5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</si>
  <si>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</si>
  <si>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</si>
  <si>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</si>
  <si>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</si>
  <si>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02 1 01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</si>
  <si>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</si>
  <si>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02 1 02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</si>
  <si>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</si>
  <si>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 (Социальное обеспечение и иные выплаты населению)</t>
  </si>
  <si>
    <t>02 1 03</t>
  </si>
  <si>
    <t>02 1 04</t>
  </si>
  <si>
    <t>02 1 06</t>
  </si>
  <si>
    <t>02 1 07</t>
  </si>
  <si>
    <t>02 1 08</t>
  </si>
  <si>
    <t>02 1 09</t>
  </si>
  <si>
    <t>02 1 10</t>
  </si>
  <si>
    <t>02 1 11</t>
  </si>
  <si>
    <t>02 1 12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</si>
  <si>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</si>
  <si>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02 1 13</t>
  </si>
  <si>
    <t>02 1 15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</si>
  <si>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 (Предоставление субсидий бюджетным, автономным учреждениям и иным некоммерческим организациям) (Капитальные вложения в объекты государственной (муниципальной) собственности)</t>
  </si>
  <si>
    <t>02 1 16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</si>
  <si>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</si>
  <si>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02 1 16 L4670</t>
  </si>
  <si>
    <t>02 1 18</t>
  </si>
  <si>
    <t>Поощрение талантливой молодежи (Предоставление субсидий бюджетным, автономным учреждениям и иным некоммерческим организациям)</t>
  </si>
  <si>
    <t>02 1 19</t>
  </si>
  <si>
    <t>02 1 20</t>
  </si>
  <si>
    <t>02 1 22</t>
  </si>
  <si>
    <t xml:space="preserve">02 1 23 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</si>
  <si>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</si>
  <si>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 xml:space="preserve">02 1 24 </t>
  </si>
  <si>
    <t>02 1 E2</t>
  </si>
  <si>
    <t>02 П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</si>
  <si>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</si>
  <si>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</si>
  <si>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03 1</t>
  </si>
  <si>
    <t>03 1 02</t>
  </si>
  <si>
    <t>04 1</t>
  </si>
  <si>
    <t>04 1 01</t>
  </si>
  <si>
    <t>04 1 02</t>
  </si>
  <si>
    <t>04 1 P5</t>
  </si>
  <si>
    <t>04 П</t>
  </si>
  <si>
    <t>05 1</t>
  </si>
  <si>
    <t>05 1 01</t>
  </si>
  <si>
    <t>05 2</t>
  </si>
  <si>
    <t>05 2 01</t>
  </si>
  <si>
    <t>Подпрограмма «Энергосбережение и повышение энергетической эффективности»</t>
  </si>
  <si>
    <t>05 3</t>
  </si>
  <si>
    <t>Основное мероприятие «Приобретение и поставка счетчиков горячей воды с монтажным комплектом, осадочных фильтров, обратных клапанов для муниципального жилищного фонда ГО Эгвекинот»</t>
  </si>
  <si>
    <t>05 3 07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</si>
  <si>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</si>
  <si>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05 3 07 81050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</si>
  <si>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</si>
  <si>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>05 3 08</t>
  </si>
  <si>
    <t>05 3 08 81050</t>
  </si>
  <si>
    <t>06 1</t>
  </si>
  <si>
    <t>06 1 01</t>
  </si>
  <si>
    <t>06 2</t>
  </si>
  <si>
    <t>06 2 01</t>
  </si>
  <si>
    <t>06 3</t>
  </si>
  <si>
    <t>06 3 01</t>
  </si>
  <si>
    <t>06 3 02</t>
  </si>
  <si>
    <t>07 0 01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</si>
  <si>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</si>
  <si>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07 0 02</t>
  </si>
  <si>
    <t>07 0 03</t>
  </si>
  <si>
    <t>07 0 04</t>
  </si>
  <si>
    <t>07 0 05</t>
  </si>
  <si>
    <t>07 0 06</t>
  </si>
  <si>
    <t>07 0 07</t>
  </si>
  <si>
    <t>07 0 08</t>
  </si>
  <si>
    <t>Основное мероприятие "Ремонт, модернизация и реконструкция инженерно-технических сетей"</t>
  </si>
  <si>
    <t>07 0 12</t>
  </si>
  <si>
    <t xml:space="preserve">08 1 </t>
  </si>
  <si>
    <t>08 1 01</t>
  </si>
  <si>
    <t>08 2</t>
  </si>
  <si>
    <t>08 2 01</t>
  </si>
  <si>
    <t>08 3</t>
  </si>
  <si>
    <t>08 3 01</t>
  </si>
  <si>
    <t>09 1</t>
  </si>
  <si>
    <t>09 1 01</t>
  </si>
  <si>
    <t>09 1 02</t>
  </si>
  <si>
    <t>09 1 03</t>
  </si>
  <si>
    <t>09 2</t>
  </si>
  <si>
    <t>09 2 1</t>
  </si>
  <si>
    <t>09 2 1 81150</t>
  </si>
  <si>
    <t>09 2 2</t>
  </si>
  <si>
    <t>09 2 2 81160</t>
  </si>
  <si>
    <t>10 1</t>
  </si>
  <si>
    <t>10 1 01</t>
  </si>
  <si>
    <t>НЕПРОГРАММНЫЕ НАПРАВЛЕНИЯ ДЕЯТЕЛЬНОСТИ</t>
  </si>
  <si>
    <t>80</t>
  </si>
  <si>
    <t>80 1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</si>
  <si>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</si>
  <si>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</si>
  <si>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</si>
  <si>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</si>
  <si>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</si>
  <si>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</si>
  <si>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</si>
  <si>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</si>
  <si>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</t>
  </si>
  <si>
    <t>81 1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</si>
  <si>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</si>
  <si>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</si>
  <si>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</si>
  <si>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 00 M9929</t>
  </si>
  <si>
    <t>81 П 00 M9939</t>
  </si>
  <si>
    <t>Расходы на обеспечение деятельности (оказание услуг) архивных учреждений (Иные бюджетные ассигнования)</t>
  </si>
  <si>
    <t>81 П 00 M9949</t>
  </si>
  <si>
    <t>82</t>
  </si>
  <si>
    <t>82 9</t>
  </si>
  <si>
    <t>82 Д</t>
  </si>
  <si>
    <t>83</t>
  </si>
  <si>
    <t>83 1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</si>
  <si>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</si>
  <si>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84</t>
  </si>
  <si>
    <t>84 1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</si>
  <si>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</si>
  <si>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85</t>
  </si>
  <si>
    <t>85 1</t>
  </si>
  <si>
    <t xml:space="preserve">01 0 01 </t>
  </si>
  <si>
    <t>Основное мероприятие «Проведение ремонтных работ в муниципальных образовательных организациях и учреждениях культуры»</t>
  </si>
  <si>
    <t>02 1 21</t>
  </si>
  <si>
    <t>02 1 26</t>
  </si>
  <si>
    <t>02 1 27</t>
  </si>
  <si>
    <t>02 1 28</t>
  </si>
  <si>
    <t>02 1 29</t>
  </si>
  <si>
    <t>Основное мероприятие «Развитие системы дошкольного, общего и профессионального образования»</t>
  </si>
  <si>
    <t>Основное мероприятие «Оказание поддержки отдельным категориям детей и молодежи»</t>
  </si>
  <si>
    <t>84 2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</si>
  <si>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</si>
  <si>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</si>
  <si>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</si>
  <si>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Дефицит (со знаком минус), профицит (со знаком плюс)                                                 </t>
  </si>
  <si>
    <t>бюджета городского округа Эгвекинот</t>
  </si>
  <si>
    <t xml:space="preserve">в процентах к общей сумме доходов без учета безвозмездных перечислений - </t>
  </si>
  <si>
    <t xml:space="preserve"> (тыс. руб.)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</si>
  <si>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</si>
  <si>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</si>
  <si>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</si>
  <si>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</si>
  <si>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</si>
  <si>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</si>
  <si>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000 01 03 01 00 00 0000 700</t>
  </si>
  <si>
    <t xml:space="preserve"> 000 01 03 01 00 00 0000 800</t>
  </si>
  <si>
    <t xml:space="preserve"> 000 01 03 01 00 04 0000 810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</si>
  <si>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</si>
  <si>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</si>
  <si>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</si>
  <si>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</si>
  <si>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</si>
  <si>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</si>
  <si>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</si>
  <si>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</si>
  <si>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000 01 05 02 01 04 0000 510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</si>
  <si>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</si>
  <si>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</si>
  <si>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</si>
  <si>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</si>
  <si>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</si>
  <si>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</si>
  <si>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000 01 05 02 01 04 0000 610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</si>
  <si>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</si>
  <si>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</si>
  <si>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</si>
  <si>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</si>
  <si>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</si>
  <si>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</si>
  <si>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000 01 06 05 01 04 0000 640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</si>
  <si>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</si>
  <si>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</si>
  <si>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</si>
  <si>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 Российской Федерации  в валюте Российской Федерации</t>
  </si>
  <si>
    <t xml:space="preserve">000 2 02 25304 04 0000 150
</t>
  </si>
  <si>
    <t xml:space="preserve">000 2 02 25304 00 0000 150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</si>
  <si>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</si>
  <si>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02 1 19 82040</t>
  </si>
  <si>
    <t>Проведение ремонтных работ в муниципальных учреждениях культуры</t>
  </si>
  <si>
    <t>Муниципальная программа «Развитие образования, культуры и молодёжной политики в городском округе Эгвекинот на 2016-2022 годы»</t>
  </si>
  <si>
    <t>07 0 23 00000</t>
  </si>
  <si>
    <t>Основное мероприятие «Улучшение жилищных условий граждан»</t>
  </si>
  <si>
    <t>07 0 23 L5761</t>
  </si>
  <si>
    <t>07 0 23 Z5761</t>
  </si>
  <si>
    <t>Улучшение жилищных условий граждан, проживающих в сельской местности (Капитальные вложения в объекты государственной (муниципальной) собственности)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</si>
  <si>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</si>
  <si>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</si>
  <si>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82 9 00 69040</t>
  </si>
  <si>
    <t>Осуществление расходов на обслуживание муниципального долга (Обслуживание государственного (муниципального) долга)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</si>
  <si>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</si>
  <si>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</t>
  </si>
  <si>
    <t>Приложение 2</t>
  </si>
  <si>
    <t>Дотации бюджетам городских округов на поддержку мер по обеспечению сбалансированности бюджетов</t>
  </si>
  <si>
    <t>000 1 17 00000 00 0000 000</t>
  </si>
  <si>
    <t>000 1 17 15000 00 0000 150</t>
  </si>
  <si>
    <t>Инициативные платежи</t>
  </si>
  <si>
    <t>Инициативные платежи, зачисляемые в бюджеты городских округов</t>
  </si>
  <si>
    <t>000 1 17 15020 04 0000 150</t>
  </si>
  <si>
    <t>000 2 02 25576 04 0000 150</t>
  </si>
  <si>
    <t>Субсидии бюджетам городских округов на развитие обеспечение комплексного развития сельских поселений</t>
  </si>
  <si>
    <t>000 2 02 27576 04 0000 150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</si>
  <si>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</si>
  <si>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000 2 02 49999 04 0000 150</t>
  </si>
  <si>
    <t>Основное мероприятие «Строительство (капитальный ремонт, модернизация, реконструкция, поставка модульных зданий) нежилых зданий, помещений»</t>
  </si>
  <si>
    <t>Строительство (капитальный ремонт, модернизация, реконструкция, поставка модульных зданий) нежилых зданий, помещений (Капитальные вложения в объекты государственной (муниципальной) собственности)</t>
  </si>
  <si>
    <t>Приобретение объектов недвижимого имущества в муниципальную собственность  (Капитальные вложения в объекты государственной (муниципальной) собственности)</t>
  </si>
  <si>
    <t>81 1 00 20050</t>
  </si>
  <si>
    <t>09 1 04 81180</t>
  </si>
  <si>
    <t>09 1 04 00000</t>
  </si>
  <si>
    <t>Основное мероприятие «Обеспечение первичными средствами пожаротушения домов муниципального жилищного фонда городского округа Эгвекинот»</t>
  </si>
  <si>
    <t>Обеспечение первичными средствами пожаротушения домов муниципального жилищного фонда городского округа Эгвекинот(Закупка товаров, работ и услуг для обеспечения государственных (муниципальных) нужд)</t>
  </si>
  <si>
    <t>06 2 03 80090</t>
  </si>
  <si>
    <t>06 2 03 00000</t>
  </si>
  <si>
    <t>Основное мероприятие «Развитие транспортной инфраструктуры»</t>
  </si>
  <si>
    <t>Развитие транспортной инфраструктуры (Закупка товаров, работ и услуг для обеспечения государственных (муниципальных) нужд)</t>
  </si>
  <si>
    <t>Федеральный проект "Жилье"</t>
  </si>
  <si>
    <t>Обеспечение мероприятий по развитию жилищного строительства(Капитальные вложения в объекты государственной (муниципальной) собственности)</t>
  </si>
  <si>
    <t>07 0 F1 00000</t>
  </si>
  <si>
    <t>07 0 F1 S2280</t>
  </si>
  <si>
    <t>82 9 00 S4040</t>
  </si>
  <si>
    <t>Возмещение субъектам предпринимательской деятельности части затрат по оплате коммунальных услуг в условиях ухудшения ситуации в связи с распростронением новой короновирусной инфекции (Иные бюджетные ассигнования)</t>
  </si>
  <si>
    <t>07 0 21 S2104</t>
  </si>
  <si>
    <t>Реализация проектов инициативного бюджетирования в городском округе Эгвекинот (Инициативный проект №2)(Предоставление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</si>
  <si>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№4)(Предоставление субсидий бюджетным, автономным учреждениям и иным некоммерческим организациям)</t>
  </si>
  <si>
    <t>Основное мероприятие «Проведение ремонтных работ в муниципальных учреждениях спорта»</t>
  </si>
  <si>
    <t>04 1 09 00000</t>
  </si>
  <si>
    <t>04 1 09 S2240</t>
  </si>
  <si>
    <t>Выполнение ремонтных работ в муниципальных учреждениях спорта (Предоставление субсидий бюджетным, автономным учреждениям и иным некоммерческим организациям)</t>
  </si>
  <si>
    <t>Развитие и поддержка национальных видов спорта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</si>
  <si>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№5)(Предоставление субсидий бюджетным, автономным учреждениям и иным некоммерческим организациям)</t>
  </si>
  <si>
    <t>04 1 09</t>
  </si>
  <si>
    <t>06 2 03</t>
  </si>
  <si>
    <t>Реализация проектов инициативного бюджетирования в городском округе Эгвекинот (Инициативный проект №6)(Закупка товаров, работ и услуг для обеспечения государственных (муниципальных) нужд)</t>
  </si>
  <si>
    <t xml:space="preserve">09 1 04 </t>
  </si>
  <si>
    <t xml:space="preserve">07 0 F1 </t>
  </si>
  <si>
    <t>Основное мероприятие «Субсидии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топлива»</t>
  </si>
  <si>
    <t>06 2 02 00000</t>
  </si>
  <si>
    <t>06 2 02 80080</t>
  </si>
  <si>
    <t>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топлива(Иные бюджетные ассигнования)</t>
  </si>
  <si>
    <t xml:space="preserve">06 2 02 </t>
  </si>
  <si>
    <t>Основное мероприятие «Финансовое обеспечение затрат по оплате лизинговых платежей по договору финансовой аренды (лизинга) дорожной техники»</t>
  </si>
  <si>
    <t>06 2 04 00000</t>
  </si>
  <si>
    <t>06 2 04 80380</t>
  </si>
  <si>
    <t>Финансовое обеспечение затрат по оплате лизинговых платежей по договору финансовой аренды (лизинга) дорожной техники (Иные бюджетные ассигнования)</t>
  </si>
  <si>
    <t xml:space="preserve">06 2 04 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</si>
  <si>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</si>
  <si>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детского и юношеского туризма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</si>
  <si>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</si>
  <si>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</si>
  <si>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</si>
  <si>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</si>
  <si>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На выполнение ремонтных работ в муниципальных учреждениях культуры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</si>
  <si>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</si>
  <si>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000 1 16 01063 01 0000 140</t>
  </si>
  <si>
    <t>Дотации (гранты) бюджетам городских округов за достижение показателей деятельности органов местного самоуправления</t>
  </si>
  <si>
    <t>000 2 02 16549 04 0000 150</t>
  </si>
  <si>
    <t>На выполнение ремонтных работ в муниципальных учреждениях спорта</t>
  </si>
  <si>
    <t>80 1 00 4555Г</t>
  </si>
  <si>
    <t>Достижение показателей деятельности органов исполнительной власти субъектов Российской Федерации (Иные межбюджетные трансферты местным бюджетам за достижение показателей деятельности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</si>
  <si>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4555Г</t>
  </si>
  <si>
    <t>80 2 00 41040</t>
  </si>
  <si>
    <t>Достижение показателей деятельности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</si>
  <si>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«Содействие развитию индивидуального жилищного строительства»</t>
  </si>
  <si>
    <t>81 1 00 41040</t>
  </si>
  <si>
    <t>81 1 00 4555Г</t>
  </si>
  <si>
    <t>02 1 31 00000</t>
  </si>
  <si>
    <t>02 1 31 80160</t>
  </si>
  <si>
    <t>Основное мероприятие «Расходы бюджетных и автономных учреждений, не связанные с выполнением муниципального задания»</t>
  </si>
  <si>
    <t>Расходы бюджетных и автономных учреждений, не связанные с выполнением муниципального задания (Предоставление субсидий бюджетным, автономным учреждениям и иным некоммерческим организациям)</t>
  </si>
  <si>
    <t>04 1 10 00000</t>
  </si>
  <si>
    <t>04 1 10 80160</t>
  </si>
  <si>
    <t>85 1 00 41040</t>
  </si>
  <si>
    <t>04 1 10</t>
  </si>
  <si>
    <t>Дотации бюджетам на поддержку мер по обеспечению сбалансированности бюджетов</t>
  </si>
  <si>
    <t>Утверждено</t>
  </si>
  <si>
    <t>Исполнено</t>
  </si>
  <si>
    <t>Приложение  3</t>
  </si>
  <si>
    <t>Приложение  4</t>
  </si>
  <si>
    <t>Содействие развитию индивидуального жилищного строительства (Социальное обеспечение и иные выплаты населению)</t>
  </si>
  <si>
    <t xml:space="preserve">от апреля 2023 г. № </t>
  </si>
  <si>
    <t>Источники внутреннего финансирования дефицита бюджета 
городского округа Эгвекинот за 2022 год</t>
  </si>
  <si>
    <t xml:space="preserve">000 1 01 02080 01 0000 110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</si>
  <si>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</si>
  <si>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000 1 06 06042 04 0000 110
</t>
  </si>
  <si>
    <t>000 1 08 04000 01 0000 110</t>
  </si>
  <si>
    <t xml:space="preserve">000 1 09 00000 00 0000 000
</t>
  </si>
  <si>
    <t>ЗАДОЛЖЕННОСТЬ И ПЕРЕРАСЧЕТЫ ПО ОТМЕНЕННЫМ НАЛОГАМ, СБОРАМ И ИНЫМ ОБЯЗАТЕЛЬНЫМ ПЛАТЕЖАМ</t>
  </si>
  <si>
    <t xml:space="preserve">000 1 09 01000 00 0000 110
</t>
  </si>
  <si>
    <t>Налог на прибыль организаций, зачислявшийся до 1 января 2005 года в местные бюджеты</t>
  </si>
  <si>
    <t xml:space="preserve">000 1 09 01020 04 0000 110
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</si>
  <si>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</si>
  <si>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</si>
  <si>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</si>
  <si>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</si>
  <si>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</si>
  <si>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</si>
  <si>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</si>
  <si>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>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</si>
  <si>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</si>
  <si>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</si>
  <si>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</si>
  <si>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</si>
  <si>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 xml:space="preserve">000 1 16 01053 01 0000 140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</si>
  <si>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</si>
  <si>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</si>
  <si>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000 1 16 01203 01 0000 140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</si>
  <si>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</si>
  <si>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000 1 16 10129 01 0000 140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</si>
  <si>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</si>
  <si>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</si>
  <si>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</t>
  </si>
  <si>
    <t>000 2 02 16549 00 0000 150</t>
  </si>
  <si>
    <t>Дотации (гранты) бюджетам за достижение показателей деятельности органов местного самоуправления</t>
  </si>
  <si>
    <t xml:space="preserve">000 2 02 25467 00 0000 150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</si>
  <si>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</si>
  <si>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000 2 02 25467 04 0000 150
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</si>
  <si>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</si>
  <si>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</si>
  <si>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</si>
  <si>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</si>
  <si>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</si>
  <si>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000 2 02 25576 00 0000 150</t>
  </si>
  <si>
    <t>Субсидии бюджетам на развитие обеспечение комплексного развития сельских поселений</t>
  </si>
  <si>
    <t>000 2 02 25590 00 0000 150</t>
  </si>
  <si>
    <t>Субсидии бюджетам на техническое оснащение муниципальных музеев</t>
  </si>
  <si>
    <t>000 2 02 25590 04 0000 150</t>
  </si>
  <si>
    <t>Субсидии бюджетам городских округов на техническое оснащение муниципальных музеев</t>
  </si>
  <si>
    <t>000 2 02 25597 00 0000 150</t>
  </si>
  <si>
    <t>Субсидии бюджетам на реконструкцию и капитальный ремонт муниципальных музеев</t>
  </si>
  <si>
    <t>000 2 02 25597 04 0000 150</t>
  </si>
  <si>
    <t>Субсидии бюджетам городских округов на реконструкцию и капитальный ремонт муниципальных музеев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</si>
  <si>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</si>
  <si>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</si>
  <si>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На реализацию мероприятий по поддержке творчества обучающихся инженерной направленности</t>
  </si>
  <si>
    <t>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</si>
  <si>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На поддержку кадетского движения в Чукотском автономном округе</t>
  </si>
  <si>
    <t>На  содействие развитию индивидуального жилищного строительства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</si>
  <si>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</si>
  <si>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На финансовую поддержку субъектов предпринимательской деятельности, осуществляющих "северный завоз" потребительских товаров</t>
  </si>
  <si>
    <t>На предоставление мер социальной поддержки по оплате жилого помещения и коммунальных услуг работникам образовательных учреждений</t>
  </si>
  <si>
    <t>На предоставление мер социальной поддержки по оплате жилого помещения и коммунальных услуг работникам  учреждений культуры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</si>
  <si>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</si>
  <si>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</si>
  <si>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</si>
  <si>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</si>
  <si>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000 2 02 45505 00 0000 150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</si>
  <si>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</si>
  <si>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</si>
  <si>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</si>
  <si>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Прочие межбюджетные трансферты </t>
  </si>
  <si>
    <t>Иные межбюджетные трансферты за достижение показателей деятельности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</si>
  <si>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</si>
  <si>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</si>
  <si>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000 2 18 04030 04 0000 150</t>
  </si>
  <si>
    <t>Доходы бюджетов городских округов от возврата иными организациями остатков субсидий прошлых лет</t>
  </si>
  <si>
    <t>Поступления прогнозируемых доходов по классификации доходов бюджетов за 2022 год</t>
  </si>
  <si>
    <t xml:space="preserve">от  апреля 2023 г. № </t>
  </si>
  <si>
    <t>80 1 00 41040</t>
  </si>
  <si>
    <t>80 2 00 10120</t>
  </si>
  <si>
    <t>Муниципальная программа «Содержание, развитие и ремонт инфраструктуры городского округа Эгвекинот»</t>
  </si>
  <si>
    <t>Строительство (капитальный ремонт, модернизация, реконструкция, поставка модульных зданий) нежилых зданий, помещений (Закупка товаров, работ и услуг для обеспечения государственных (муниципальных) нужд)</t>
  </si>
  <si>
    <t>07 0 12 82060</t>
  </si>
  <si>
    <t>Резервный фонд Правительства Чукотского автономного округа</t>
  </si>
  <si>
    <t>82 9 00 20010</t>
  </si>
  <si>
    <t>Резервный фонд Правительства Чукотского автономного округа (Иные бюджетные ассигнования)</t>
  </si>
  <si>
    <t xml:space="preserve">Резервный фонд Администрации городского округа Эгвекинот  </t>
  </si>
  <si>
    <t>Резервный фонд Администрации городского округа Эгвекинот  (Закупка товаров, работ и услуг для обеспечения государственных (муниципальных) нужд)</t>
  </si>
  <si>
    <t>Муниципальная программа «Безопасность населения в городском округе Эгвекинот»</t>
  </si>
  <si>
    <t>Основное мероприятие «Экономическое стимулирование участия граждан в добровольной пожарной охране»</t>
  </si>
  <si>
    <t>09 1 05 00000</t>
  </si>
  <si>
    <t>Экономическое стимулирование участия граждан в добровольной пожарной охране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</si>
  <si>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09 1 05 81190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</si>
  <si>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</si>
  <si>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</si>
  <si>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(Социальное обеспечение и иные выплаты населению)</t>
  </si>
  <si>
    <t>Муниципальная программа «Развитие транспортной инфраструктуры городского округа Эгвекинот»</t>
  </si>
  <si>
    <t>Подпрограмма «Пассажирские перевозки»</t>
  </si>
  <si>
    <t>Основное мероприятие «Пассажирские перевозки»</t>
  </si>
  <si>
    <t>Подпрограмма «Развитие и содержание авиационного комплекса»</t>
  </si>
  <si>
    <t>Подпрограмма «Совершенствование, развитие и содержание сети автомобильных дорог»</t>
  </si>
  <si>
    <t>07 0 08 82020</t>
  </si>
  <si>
    <t>07 0 11 00000</t>
  </si>
  <si>
    <t>07 0 11 S2370</t>
  </si>
  <si>
    <t>Обеспечение мероприятий по развитию жилищного строительства (Капитальные вложения в объекты государственной (муниципальной) собственности)</t>
  </si>
  <si>
    <t>Муниципальная программа «Поддержка жилищно-коммунального хозяйства и энергетики городского округа Эгвекинот»</t>
  </si>
  <si>
    <t>Основное мероприятие "Возмещение недополученных доходов, связанных с оказанием населению услуг бани по тарифам, не обеспечивающим возмещение издержек"</t>
  </si>
  <si>
    <t>Возмещение недополученных доходов, связанных с оказанием населению услуг бани по тарифам, не обеспечивающим возмещение издержек (Иные бюджетные ассигнования)</t>
  </si>
  <si>
    <t>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 (Иные бюджетные ассигнования)</t>
  </si>
  <si>
    <t>05 2 01 80300</t>
  </si>
  <si>
    <t>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</si>
  <si>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Возмещение недополученных доходов в связи с оказанием услуг по содержанию и ремонту жилищного фонда (Иные бюджетные ассигнования)</t>
  </si>
  <si>
    <t>05 2 01 81070</t>
  </si>
  <si>
    <t>Финансовое обеспечение затрат, связанных с проведением ремонта (замены) ветхих инженерных сетей, находящихся в хозяйственном ведении МУП ЖКХ "Иультинское"  (Иные бюджетные ассигнования)</t>
  </si>
  <si>
    <t>05 2 01 81080</t>
  </si>
  <si>
    <t>Возмещение затрат Муниципальному унитарному предприятию жилищно-коммунального хозяйства «Иультинское», связанных с приобретением и поставкой резервуаров для хранения дизельного топлива</t>
  </si>
  <si>
    <t>05 2 01 81090</t>
  </si>
  <si>
    <t>05 2 01 S2290</t>
  </si>
  <si>
    <t>07 0 07 00000</t>
  </si>
  <si>
    <t>07 0 07 80280</t>
  </si>
  <si>
    <t>Основное мероприятия «Реализация проекта «1000 дворов»</t>
  </si>
  <si>
    <t>07 0 13 00000</t>
  </si>
  <si>
    <t>Реализация проекта "1000 дворов" (Закупка товаров, работ и услуг для обеспечения государственных (муниципальных) нужд)</t>
  </si>
  <si>
    <t>07 0 13 L5051</t>
  </si>
  <si>
    <t>Возмещение затрат связанных с оказанием услуг по погребению умерших на территории городского округа Эгвекинот согласно гарантированному перечню услуг  (Иные бюджетные ассигнования)</t>
  </si>
  <si>
    <t>05 2 01 81060</t>
  </si>
  <si>
    <t>05 2 01 S2350</t>
  </si>
  <si>
    <t>Реализация проектов инициативного бюджетирования в городском округе Эгвекинот (Инициативный проект №3) (Закупка товаров, работ и услуг для обеспечения государственных (муниципальных) нужд)</t>
  </si>
  <si>
    <t>07 0 10 S2103</t>
  </si>
  <si>
    <t>Реализация проектов инициативного бюджетирования в городском округе Эгвекинот (Инициативный проект №6) (Закупка товаров, работ и услуг для обеспечения государственных (муниципальных) нужд)</t>
  </si>
  <si>
    <t>07 0 10 S2106</t>
  </si>
  <si>
    <t>Реализация проектов инициативного бюджетирования в городском округе Эгвекинот (Инициативный проект №7) (Закупка товаров, работ и услуг для обеспечения государственных (муниципальных) нужд)</t>
  </si>
  <si>
    <t>07 0 10 S2107</t>
  </si>
  <si>
    <t>Муниципальная программа «Стимулирование экономической активности населения городского округа Эгвекинот»</t>
  </si>
  <si>
    <t>Основное мероприятие «Финансовая поддержка субъектов предпринимательской деятельности, осуществляющих "северный завоз" потребительских товаров»</t>
  </si>
  <si>
    <t>03 1 01 00000</t>
  </si>
  <si>
    <t>Поддержка «северного завоза» потребительских товаров (Иные бюджетные ассигнования)</t>
  </si>
  <si>
    <t>03 1 01 S2580</t>
  </si>
  <si>
    <t>Подпрограмма ««Финансовая поддержка субъектов предпринимательской деятельности, осуществляющих деятельность в сельской местности»</t>
  </si>
  <si>
    <t>03 2 00 00000</t>
  </si>
  <si>
    <t>Основное мероприятие «Субсидия на финансовую поддержку субъектов  предпринимательской деятельности, осуществляющих деятельность в сельской местности городского округа Эгвекинот»</t>
  </si>
  <si>
    <t>03 2 01 00000</t>
  </si>
  <si>
    <t>03 2 01 S2260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</si>
  <si>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</si>
  <si>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«Развитие образования, культуры и молодёжной политики в городском округе Эгвекинот»</t>
  </si>
  <si>
    <t>02 1 23 L304Д</t>
  </si>
  <si>
    <t>Поддержка кадетского движения в Чукотском автономном округе (Предоставление субсидий бюджетным, автономным учреждениям и иным некоммерческим организациям)</t>
  </si>
  <si>
    <t>02 1 28 S242Д</t>
  </si>
  <si>
    <t>02 1 E2 00000</t>
  </si>
  <si>
    <t>Реализация проектов инициативного бюджетирования в городском округе Эгвекинот (Инициативный проект №2) (Предоставление субсидий бюджетным, автономным учреждениям и иным некоммерческим организациям)</t>
  </si>
  <si>
    <t>07 0 10 S2102</t>
  </si>
  <si>
    <t>Реализация проектов инициативного бюджетирования в городском округе Эгвекинот (Инициативный проект №7) (Предоставление субсидий бюджетным, автономным учреждениям и иным некоммерческим организациям)</t>
  </si>
  <si>
    <t>Федеральный проект "Культурная среда" «Государственная поддержка отрасли культуры»</t>
  </si>
  <si>
    <t>02 1 А1 00000</t>
  </si>
  <si>
    <t>Государственная поддержка отрасли культуры (Предоставление субсидий бюджетным, автономным учреждениям и иным некоммерческим организациям)</t>
  </si>
  <si>
    <t>02 1 А1 55190</t>
  </si>
  <si>
    <t>Реализация проектов инициативного бюджетирования в городском округе Эгвекинот (Инициативный проект №8)(Предоставление субсидий бюджетным, автономным учреждениям и иным некоммерческим организациям)</t>
  </si>
  <si>
    <t>07 0 10 S2108</t>
  </si>
  <si>
    <t>Проведение районных культурно-массовых мероприятий (Социальное обеспечение и иные выплаты населению)</t>
  </si>
  <si>
    <t>Основное мероприятие "Сохранение и развитие традиционной народной культуры, нематериального культурного наследия народов Чукотского автономного округа"</t>
  </si>
  <si>
    <t>02 1 30 00000</t>
  </si>
  <si>
    <t>Организация и проведение юбилейных и праздничных мероприятий по сохранению и развитию культурного наследия народов Чукотского автономного округа (Предоставление субсидий бюджетным, автономным учреждениям и иным некоммерческим организациям)</t>
  </si>
  <si>
    <t>02 1 30 S2160</t>
  </si>
  <si>
    <t>Федеральный проект "Культурная среда"</t>
  </si>
  <si>
    <t>02 1 A1 00000</t>
  </si>
  <si>
    <t>02 1 A1 55190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</si>
  <si>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</si>
  <si>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 xml:space="preserve">02 1 A1 54540 </t>
  </si>
  <si>
    <t>Реализация проектов инициативного бюджетирования в городском округе Эгвекинот (Инициативный проект №1) (Предоставление субсидий бюджетным, автономным учреждениям и иным некоммерческим организациям)</t>
  </si>
  <si>
    <t>07 0 10 S2101</t>
  </si>
  <si>
    <t>Муниципальная программа «Развитие физической культуры и спорта в городском округе Эгвекинот»</t>
  </si>
  <si>
    <t xml:space="preserve">Основное мероприятие «Расходы бюджетных и автономных учреждений, не связанные с выполнением муниципального задания» </t>
  </si>
  <si>
    <t>07 0 10 S2104</t>
  </si>
  <si>
    <t>07 0 10 S2105</t>
  </si>
  <si>
    <t>Расходы на обеспечение деятельности членов избирательной комиссии муниципального образования (Закупка товаров, работ и услуг для обеспечения государственных (муниципальных) нужд)</t>
  </si>
  <si>
    <t>Расходы на обеспечение деятельности членов избирательной комиссии муниципального образования (Иные бюджетные ассигнования)</t>
  </si>
  <si>
    <t>84 1 00 41040</t>
  </si>
  <si>
    <t>85 1 00 00200</t>
  </si>
  <si>
    <t>02 1 30</t>
  </si>
  <si>
    <t>02 1 A1</t>
  </si>
  <si>
    <t>03 1 01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</si>
  <si>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</si>
  <si>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03 2</t>
  </si>
  <si>
    <t>03 2 01</t>
  </si>
  <si>
    <t>07 0 10</t>
  </si>
  <si>
    <t>Реализация проектов инициативного бюджетирования в городском округе Эгвекинот (Инициативный проект №1)(Предоставление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</si>
  <si>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№3)(Закупка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</si>
  <si>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№7)(Предоставление субсидий бюджетным, автономным учреждениям и иным некоммерческим организациям)</t>
  </si>
  <si>
    <t>07 0 11</t>
  </si>
  <si>
    <t>Строительство (капитальный ремонт, модернизация, реконструкция, поставка модульных зданий) нежилых зданий, помещений(Закупка товаров, работ и услуг для обеспечения государственных (муниципальных) нужд)</t>
  </si>
  <si>
    <t>07 0 13</t>
  </si>
  <si>
    <t>09 1 05</t>
  </si>
  <si>
    <t>Расходы на обеспечение деятельности членов Избирательной комиссии муниципального образования  (Закупка товаров, работ и услуг для обеспечения государственных (муниципальных) нужд)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</si>
  <si>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</si>
  <si>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000 01 03 01 00 04 0000 710</t>
  </si>
  <si>
    <t>Распределение бюджетных ассигнований за 2022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</si>
  <si>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Ведомственная структура расходов бюджета городского округа Эгвекинот
за 2022 год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</si>
  <si>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за 2022 год</t>
  </si>
  <si>
    <t>000 1 17 05040 04 0000 180</t>
  </si>
  <si>
    <t>Прочие неналоговые доходы бюджетв городских округов</t>
  </si>
  <si>
    <t>000 1 17 05000 00 0000 180</t>
  </si>
  <si>
    <t>Прочие неналоговые доходы</t>
  </si>
  <si>
    <t>Достижение показателей деятельности органов исполнительной власти субъектов Российской Федерации (Иные межбюджетные трансферты местным бюджетам за достижение показателей деятельности органов местного самоуправления) (Расходы на выплаты персоналу в целях обеспечения выполнения функци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</si>
</sst>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(* #,##0.00_);_(* \(#,##0.00\);_(* &quot;-&quot;??_);_(@_)"/>
    <numFmt numFmtId="168" formatCode="0.0"/>
    <numFmt numFmtId="169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9"/>
      <color rgb="FF000000"/>
      <name val="Cambria"/>
      <family val="2"/>
    </font>
    <font>
      <sz val="10"/>
      <color rgb="FF000000"/>
      <name val="Arial Cyr"/>
    </font>
    <font>
      <i/>
      <sz val="9"/>
      <color rgb="FF000000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6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1" fontId="28" fillId="0" borderId="9">
      <alignment horizontal="center" vertical="center" shrinkToFit="1"/>
    </xf>
    <xf numFmtId="49" fontId="28" fillId="0" borderId="10">
      <alignment horizontal="left" vertical="center" wrapText="1" indent="1"/>
    </xf>
    <xf numFmtId="1" fontId="29" fillId="0" borderId="9">
      <alignment horizontal="center" vertical="top" shrinkToFit="1"/>
    </xf>
    <xf numFmtId="4" fontId="29" fillId="0" borderId="9">
      <alignment horizontal="right" vertical="top" shrinkToFit="1"/>
    </xf>
    <xf numFmtId="0" fontId="1" fillId="0" borderId="0"/>
    <xf numFmtId="4" fontId="30" fillId="0" borderId="9">
      <alignment horizontal="right" vertical="center" shrinkToFit="1"/>
    </xf>
    <xf numFmtId="1" fontId="30" fillId="0" borderId="9">
      <alignment horizontal="center" vertical="center" shrinkToFit="1"/>
    </xf>
    <xf numFmtId="49" fontId="30" fillId="0" borderId="11">
      <alignment horizontal="left" vertical="center" wrapText="1" indent="1"/>
    </xf>
    <xf numFmtId="0" fontId="31" fillId="0" borderId="0"/>
    <xf numFmtId="167" fontId="32" fillId="0" borderId="0" applyFont="0" applyFill="0" applyBorder="0" applyAlignment="0" applyProtection="0"/>
  </cellStyleXfs>
  <cellXfs count="235">
    <xf numFmtId="0" fontId="0" fillId="0" borderId="0" xfId="0"/>
    <xf numFmtId="0" fontId="6" fillId="0" borderId="0" xfId="3" applyFill="1"/>
    <xf numFmtId="0" fontId="6" fillId="0" borderId="0" xfId="3"/>
    <xf numFmtId="0" fontId="7" fillId="0" borderId="0" xfId="2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0" fontId="2" fillId="0" borderId="0" xfId="0" applyFont="1"/>
    <xf numFmtId="0" fontId="9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2" applyFont="1" applyFill="1" applyBorder="1" applyAlignment="1">
      <alignment vertical="top" wrapText="1"/>
    </xf>
    <xf numFmtId="49" fontId="9" fillId="0" borderId="2" xfId="2" applyNumberFormat="1" applyFont="1" applyFill="1" applyBorder="1" applyAlignment="1">
      <alignment vertical="top" wrapText="1"/>
    </xf>
    <xf numFmtId="0" fontId="9" fillId="0" borderId="2" xfId="2" applyFont="1" applyFill="1" applyBorder="1" applyAlignment="1">
      <alignment vertical="top" wrapText="1"/>
    </xf>
    <xf numFmtId="49" fontId="8" fillId="0" borderId="2" xfId="2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1" fillId="0" borderId="0" xfId="0" applyFont="1" applyFill="1"/>
    <xf numFmtId="0" fontId="0" fillId="0" borderId="0" xfId="0" applyFill="1"/>
    <xf numFmtId="165" fontId="11" fillId="0" borderId="0" xfId="0" applyNumberFormat="1" applyFont="1" applyFill="1"/>
    <xf numFmtId="0" fontId="0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 horizontal="right"/>
    </xf>
    <xf numFmtId="0" fontId="1" fillId="0" borderId="0" xfId="7" applyFill="1"/>
    <xf numFmtId="0" fontId="1" fillId="0" borderId="0" xfId="7" applyFill="1" applyAlignment="1">
      <alignment horizontal="left" vertical="top"/>
    </xf>
    <xf numFmtId="0" fontId="1" fillId="0" borderId="0" xfId="7" applyFill="1" applyAlignment="1">
      <alignment horizontal="center"/>
    </xf>
    <xf numFmtId="0" fontId="17" fillId="0" borderId="0" xfId="7" applyFont="1" applyFill="1" applyAlignment="1">
      <alignment horizontal="right"/>
    </xf>
    <xf numFmtId="0" fontId="11" fillId="0" borderId="0" xfId="7" applyFont="1" applyFill="1" applyAlignment="1">
      <alignment horizontal="left" vertical="top"/>
    </xf>
    <xf numFmtId="0" fontId="11" fillId="0" borderId="0" xfId="7" applyFont="1" applyFill="1" applyAlignment="1">
      <alignment horizontal="center"/>
    </xf>
    <xf numFmtId="0" fontId="8" fillId="0" borderId="0" xfId="7" applyFont="1" applyFill="1" applyAlignment="1">
      <alignment horizontal="right"/>
    </xf>
    <xf numFmtId="0" fontId="8" fillId="0" borderId="2" xfId="7" applyFont="1" applyFill="1" applyBorder="1" applyAlignment="1">
      <alignment horizontal="center" vertical="top" wrapText="1"/>
    </xf>
    <xf numFmtId="0" fontId="11" fillId="0" borderId="0" xfId="7" applyFont="1" applyFill="1"/>
    <xf numFmtId="0" fontId="1" fillId="0" borderId="0" xfId="7"/>
    <xf numFmtId="165" fontId="8" fillId="0" borderId="2" xfId="0" applyNumberFormat="1" applyFont="1" applyFill="1" applyBorder="1" applyAlignment="1">
      <alignment horizontal="right"/>
    </xf>
    <xf numFmtId="165" fontId="9" fillId="0" borderId="2" xfId="7" applyNumberFormat="1" applyFont="1" applyFill="1" applyBorder="1" applyAlignment="1">
      <alignment horizontal="right" vertical="top" wrapText="1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165" fontId="8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7" applyFont="1" applyBorder="1" applyAlignment="1">
      <alignment vertical="top" wrapText="1"/>
    </xf>
    <xf numFmtId="0" fontId="7" fillId="0" borderId="0" xfId="0" applyFont="1" applyFill="1" applyBorder="1" applyAlignment="1">
      <alignment horizontal="right" vertical="top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/>
    <xf numFmtId="165" fontId="5" fillId="0" borderId="2" xfId="0" applyNumberFormat="1" applyFont="1" applyFill="1" applyBorder="1"/>
    <xf numFmtId="165" fontId="7" fillId="0" borderId="2" xfId="0" applyNumberFormat="1" applyFont="1" applyBorder="1"/>
    <xf numFmtId="165" fontId="9" fillId="0" borderId="2" xfId="0" applyNumberFormat="1" applyFont="1" applyFill="1" applyBorder="1"/>
    <xf numFmtId="165" fontId="9" fillId="0" borderId="2" xfId="0" applyNumberFormat="1" applyFont="1" applyBorder="1"/>
    <xf numFmtId="0" fontId="7" fillId="0" borderId="2" xfId="0" applyFont="1" applyBorder="1" applyAlignment="1">
      <alignment vertical="top" wrapText="1"/>
    </xf>
    <xf numFmtId="165" fontId="8" fillId="0" borderId="2" xfId="0" applyNumberFormat="1" applyFont="1" applyFill="1" applyBorder="1"/>
    <xf numFmtId="0" fontId="7" fillId="0" borderId="2" xfId="7" applyFont="1" applyFill="1" applyBorder="1" applyAlignment="1">
      <alignment vertical="top" wrapText="1"/>
    </xf>
    <xf numFmtId="165" fontId="7" fillId="0" borderId="2" xfId="0" applyNumberFormat="1" applyFont="1" applyFill="1" applyBorder="1"/>
    <xf numFmtId="0" fontId="8" fillId="0" borderId="2" xfId="0" applyFont="1" applyFill="1" applyBorder="1" applyAlignment="1">
      <alignment horizontal="justify" vertical="top" wrapText="1"/>
    </xf>
    <xf numFmtId="0" fontId="9" fillId="0" borderId="2" xfId="7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left" vertical="top" wrapText="1"/>
    </xf>
    <xf numFmtId="0" fontId="8" fillId="0" borderId="3" xfId="7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49" fontId="8" fillId="0" borderId="2" xfId="7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7" applyNumberFormat="1" applyFont="1" applyFill="1" applyBorder="1" applyAlignment="1">
      <alignment horizontal="center"/>
    </xf>
    <xf numFmtId="0" fontId="8" fillId="0" borderId="2" xfId="5" applyFont="1" applyFill="1" applyBorder="1" applyAlignment="1">
      <alignment horizontal="left" vertical="top" wrapText="1"/>
    </xf>
    <xf numFmtId="49" fontId="8" fillId="0" borderId="2" xfId="5" applyNumberFormat="1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 wrapText="1"/>
    </xf>
    <xf numFmtId="165" fontId="8" fillId="0" borderId="2" xfId="5" applyNumberFormat="1" applyFont="1" applyFill="1" applyBorder="1" applyAlignment="1">
      <alignment horizontal="right"/>
    </xf>
    <xf numFmtId="0" fontId="8" fillId="0" borderId="2" xfId="5" applyFont="1" applyFill="1" applyBorder="1" applyAlignment="1">
      <alignment horizontal="left" wrapText="1"/>
    </xf>
    <xf numFmtId="0" fontId="8" fillId="0" borderId="2" xfId="7" applyFont="1" applyFill="1" applyBorder="1" applyAlignment="1">
      <alignment horizontal="left" wrapText="1"/>
    </xf>
    <xf numFmtId="0" fontId="8" fillId="0" borderId="2" xfId="8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24" fillId="0" borderId="2" xfId="2" applyFont="1" applyFill="1" applyBorder="1" applyAlignment="1">
      <alignment horizontal="center" wrapText="1"/>
    </xf>
    <xf numFmtId="0" fontId="8" fillId="0" borderId="2" xfId="8" applyFont="1" applyFill="1" applyBorder="1" applyAlignment="1">
      <alignment horizontal="center" wrapText="1"/>
    </xf>
    <xf numFmtId="49" fontId="8" fillId="0" borderId="2" xfId="8" applyNumberFormat="1" applyFont="1" applyFill="1" applyBorder="1" applyAlignment="1">
      <alignment horizontal="center"/>
    </xf>
    <xf numFmtId="0" fontId="8" fillId="0" borderId="8" xfId="8" applyFont="1" applyFill="1" applyBorder="1" applyAlignment="1">
      <alignment horizontal="center"/>
    </xf>
    <xf numFmtId="165" fontId="8" fillId="0" borderId="2" xfId="8" applyNumberFormat="1" applyFont="1" applyFill="1" applyBorder="1" applyAlignment="1">
      <alignment horizontal="right"/>
    </xf>
    <xf numFmtId="0" fontId="8" fillId="0" borderId="2" xfId="9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wrapText="1"/>
    </xf>
    <xf numFmtId="0" fontId="8" fillId="0" borderId="2" xfId="9" applyFont="1" applyFill="1" applyBorder="1" applyAlignment="1">
      <alignment horizontal="center" wrapText="1"/>
    </xf>
    <xf numFmtId="0" fontId="8" fillId="0" borderId="2" xfId="9" applyFont="1" applyFill="1" applyBorder="1" applyAlignment="1">
      <alignment horizontal="center"/>
    </xf>
    <xf numFmtId="165" fontId="8" fillId="0" borderId="2" xfId="9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9" applyFont="1" applyFill="1" applyBorder="1" applyAlignment="1">
      <alignment horizontal="left" vertical="top" wrapText="1"/>
    </xf>
    <xf numFmtId="0" fontId="9" fillId="0" borderId="2" xfId="9" applyFont="1" applyFill="1" applyBorder="1" applyAlignment="1">
      <alignment horizontal="center" wrapText="1"/>
    </xf>
    <xf numFmtId="0" fontId="9" fillId="0" borderId="2" xfId="9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165" fontId="16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/>
    <xf numFmtId="0" fontId="7" fillId="0" borderId="2" xfId="7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center" wrapText="1"/>
    </xf>
    <xf numFmtId="49" fontId="26" fillId="0" borderId="2" xfId="0" applyNumberFormat="1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49" fontId="2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wrapText="1"/>
    </xf>
    <xf numFmtId="0" fontId="5" fillId="0" borderId="2" xfId="7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9" fillId="0" borderId="2" xfId="2" applyFont="1" applyFill="1" applyBorder="1"/>
    <xf numFmtId="0" fontId="9" fillId="0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justify" wrapText="1"/>
    </xf>
    <xf numFmtId="0" fontId="8" fillId="0" borderId="2" xfId="0" applyFont="1" applyFill="1" applyBorder="1" applyAlignment="1">
      <alignment horizontal="left" vertical="justify" wrapText="1"/>
    </xf>
    <xf numFmtId="0" fontId="9" fillId="0" borderId="2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8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8" fillId="0" borderId="2" xfId="2" applyFont="1" applyFill="1" applyBorder="1" applyAlignment="1">
      <alignment vertical="top"/>
    </xf>
    <xf numFmtId="165" fontId="6" fillId="0" borderId="0" xfId="3" applyNumberFormat="1"/>
    <xf numFmtId="0" fontId="3" fillId="0" borderId="0" xfId="0" applyFont="1" applyFill="1" applyAlignment="1">
      <alignment horizontal="right" vertical="top"/>
    </xf>
    <xf numFmtId="0" fontId="8" fillId="0" borderId="2" xfId="7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9" fillId="0" borderId="2" xfId="2" applyNumberFormat="1" applyFont="1" applyFill="1" applyBorder="1" applyAlignment="1">
      <alignment horizontal="center" vertical="center" wrapText="1"/>
    </xf>
    <xf numFmtId="165" fontId="9" fillId="0" borderId="2" xfId="4" applyNumberFormat="1" applyFont="1" applyFill="1" applyBorder="1" applyAlignment="1">
      <alignment horizontal="center" vertical="center"/>
    </xf>
    <xf numFmtId="165" fontId="8" fillId="0" borderId="2" xfId="18" applyNumberFormat="1" applyFont="1" applyFill="1" applyBorder="1" applyAlignment="1" applyProtection="1">
      <alignment horizontal="center" vertical="center"/>
      <protection locked="0"/>
    </xf>
    <xf numFmtId="165" fontId="8" fillId="0" borderId="2" xfId="4" applyNumberFormat="1" applyFont="1" applyFill="1" applyBorder="1" applyAlignment="1">
      <alignment horizontal="center" vertical="center"/>
    </xf>
    <xf numFmtId="165" fontId="8" fillId="0" borderId="2" xfId="19" applyNumberFormat="1" applyFont="1" applyFill="1" applyBorder="1" applyAlignment="1" applyProtection="1">
      <alignment horizontal="center" vertical="center"/>
      <protection locked="0"/>
    </xf>
    <xf numFmtId="165" fontId="9" fillId="0" borderId="2" xfId="19" applyNumberFormat="1" applyFont="1" applyFill="1" applyBorder="1" applyAlignment="1" applyProtection="1">
      <alignment horizontal="center" vertical="center"/>
      <protection locked="0"/>
    </xf>
    <xf numFmtId="0" fontId="3" fillId="0" borderId="2" xfId="3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8" fontId="3" fillId="0" borderId="2" xfId="3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top" wrapText="1"/>
    </xf>
    <xf numFmtId="165" fontId="8" fillId="0" borderId="2" xfId="6" applyNumberFormat="1" applyFont="1" applyFill="1" applyBorder="1" applyAlignment="1">
      <alignment horizontal="center" vertical="center"/>
    </xf>
    <xf numFmtId="165" fontId="9" fillId="0" borderId="2" xfId="6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165" fontId="10" fillId="0" borderId="2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vertical="top"/>
    </xf>
    <xf numFmtId="0" fontId="9" fillId="0" borderId="8" xfId="2" applyFont="1" applyFill="1" applyBorder="1" applyAlignment="1">
      <alignment vertical="top" wrapText="1"/>
    </xf>
    <xf numFmtId="0" fontId="8" fillId="0" borderId="8" xfId="2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justify" vertical="top" wrapText="1"/>
    </xf>
    <xf numFmtId="0" fontId="8" fillId="0" borderId="8" xfId="3" applyFont="1" applyFill="1" applyBorder="1" applyAlignment="1">
      <alignment vertical="top"/>
    </xf>
    <xf numFmtId="165" fontId="3" fillId="0" borderId="2" xfId="0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 horizontal="right" vertical="top"/>
    </xf>
    <xf numFmtId="165" fontId="3" fillId="0" borderId="0" xfId="0" applyNumberFormat="1" applyFont="1" applyFill="1" applyAlignment="1">
      <alignment vertical="top"/>
    </xf>
    <xf numFmtId="165" fontId="6" fillId="0" borderId="0" xfId="3" applyNumberFormat="1" applyFill="1"/>
    <xf numFmtId="165" fontId="8" fillId="0" borderId="2" xfId="2" applyNumberFormat="1" applyFont="1" applyFill="1" applyBorder="1" applyAlignment="1">
      <alignment horizontal="center" vertical="center" wrapText="1"/>
    </xf>
    <xf numFmtId="165" fontId="8" fillId="0" borderId="2" xfId="3" applyNumberFormat="1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2" fillId="0" borderId="0" xfId="0" applyFont="1"/>
    <xf numFmtId="4" fontId="0" fillId="0" borderId="0" xfId="0" applyNumberFormat="1"/>
    <xf numFmtId="0" fontId="11" fillId="0" borderId="0" xfId="0" applyFont="1" applyFill="1" applyBorder="1"/>
    <xf numFmtId="165" fontId="8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/>
    <xf numFmtId="0" fontId="0" fillId="0" borderId="0" xfId="0" applyBorder="1"/>
    <xf numFmtId="165" fontId="11" fillId="0" borderId="0" xfId="7" applyNumberFormat="1" applyFont="1" applyFill="1"/>
    <xf numFmtId="4" fontId="6" fillId="0" borderId="0" xfId="3" applyNumberFormat="1"/>
    <xf numFmtId="0" fontId="33" fillId="0" borderId="0" xfId="3" applyFont="1"/>
    <xf numFmtId="0" fontId="9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65" fontId="8" fillId="0" borderId="2" xfId="0" applyNumberFormat="1" applyFont="1" applyBorder="1"/>
    <xf numFmtId="0" fontId="8" fillId="0" borderId="2" xfId="7" applyFont="1" applyFill="1" applyBorder="1" applyAlignment="1">
      <alignment vertical="top" wrapText="1"/>
    </xf>
    <xf numFmtId="165" fontId="8" fillId="0" borderId="2" xfId="7" applyNumberFormat="1" applyFont="1" applyFill="1" applyBorder="1"/>
    <xf numFmtId="164" fontId="0" fillId="0" borderId="0" xfId="1" applyFont="1"/>
    <xf numFmtId="164" fontId="6" fillId="0" borderId="0" xfId="1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166" fontId="8" fillId="0" borderId="0" xfId="1" applyNumberFormat="1" applyFont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0" fontId="11" fillId="0" borderId="0" xfId="0" applyFont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20">
    <cellStyle name="xl25" xfId="12"/>
    <cellStyle name="xl27" xfId="13"/>
    <cellStyle name="xl29" xfId="17"/>
    <cellStyle name="xl35" xfId="11"/>
    <cellStyle name="xl40" xfId="16"/>
    <cellStyle name="xl46" xfId="15"/>
    <cellStyle name="xl47" xfId="10"/>
    <cellStyle name="Обычный" xfId="0" builtinId="0"/>
    <cellStyle name="Обычный 2" xfId="7"/>
    <cellStyle name="Обычный 2 2" xfId="9"/>
    <cellStyle name="Обычный 2 2 2" xfId="8"/>
    <cellStyle name="Обычный 2 5" xfId="14"/>
    <cellStyle name="Обычный 3" xfId="3"/>
    <cellStyle name="Обычный 3 2" xfId="5"/>
    <cellStyle name="Обычный 4" xfId="2"/>
    <cellStyle name="Обычный_ПРОГНОЗ на 2008 г по доходам с посел" xfId="18"/>
    <cellStyle name="Финансовый" xfId="1" builtinId="3"/>
    <cellStyle name="Финансовый 2" xfId="6"/>
    <cellStyle name="Финансовый 4" xfId="4"/>
    <cellStyle name="Финансовый 5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zoomScale="85" zoomScaleNormal="85" workbookViewId="0">
      <selection activeCell="D207" sqref="D207"/>
    </sheetView>
  </sheetViews>
  <sheetFormatPr defaultRowHeight="15.75" x14ac:dyDescent="0.25"/>
  <cols>
    <col min="1" max="1" width="29.140625" style="1" customWidth="1"/>
    <col min="2" max="2" width="73.5703125" style="1" customWidth="1"/>
    <col min="3" max="3" width="14.85546875" style="1" customWidth="1"/>
    <col min="4" max="4" width="14.7109375" style="196" customWidth="1"/>
    <col min="5" max="5" width="17.28515625" style="2" hidden="1" customWidth="1"/>
    <col min="6" max="6" width="42.42578125" style="217" hidden="1" customWidth="1"/>
    <col min="7" max="16384" width="9.140625" style="2"/>
  </cols>
  <sheetData>
    <row r="1" spans="1:6" customFormat="1" ht="15.75" customHeight="1" x14ac:dyDescent="0.25">
      <c r="A1" s="1"/>
      <c r="B1" s="145"/>
      <c r="C1" s="1"/>
      <c r="D1" s="194" t="s">
        <v>924</v>
      </c>
      <c r="F1" s="216"/>
    </row>
    <row r="2" spans="1:6" customFormat="1" ht="15.75" customHeight="1" x14ac:dyDescent="0.25">
      <c r="A2" s="1"/>
      <c r="B2" s="145"/>
      <c r="C2" s="1"/>
      <c r="D2" s="194" t="s">
        <v>0</v>
      </c>
      <c r="F2" s="216"/>
    </row>
    <row r="3" spans="1:6" customFormat="1" ht="15.75" customHeight="1" x14ac:dyDescent="0.25">
      <c r="A3" s="1"/>
      <c r="B3" s="145"/>
      <c r="C3" s="1"/>
      <c r="D3" s="194" t="s">
        <v>1</v>
      </c>
      <c r="F3" s="216"/>
    </row>
    <row r="4" spans="1:6" customFormat="1" ht="15.75" customHeight="1" x14ac:dyDescent="0.25">
      <c r="A4" s="1"/>
      <c r="B4" s="145"/>
      <c r="C4" s="1"/>
      <c r="D4" s="194" t="s">
        <v>1090</v>
      </c>
      <c r="F4" s="216"/>
    </row>
    <row r="5" spans="1:6" customFormat="1" ht="15.75" customHeight="1" x14ac:dyDescent="0.25">
      <c r="A5" s="160"/>
      <c r="B5" s="160"/>
      <c r="C5" s="14"/>
      <c r="D5" s="195"/>
      <c r="E5" s="145"/>
      <c r="F5" s="216"/>
    </row>
    <row r="6" spans="1:6" ht="18.75" customHeight="1" x14ac:dyDescent="0.25">
      <c r="A6" s="227" t="s">
        <v>1089</v>
      </c>
      <c r="B6" s="227"/>
      <c r="C6" s="227"/>
      <c r="D6" s="227"/>
    </row>
    <row r="7" spans="1:6" x14ac:dyDescent="0.25">
      <c r="A7" s="3"/>
      <c r="B7" s="3"/>
    </row>
    <row r="8" spans="1:6" ht="21" customHeight="1" x14ac:dyDescent="0.25">
      <c r="A8" s="4"/>
      <c r="B8" s="3"/>
      <c r="D8" s="196" t="s">
        <v>251</v>
      </c>
    </row>
    <row r="9" spans="1:6" ht="47.25" x14ac:dyDescent="0.25">
      <c r="A9" s="137" t="s">
        <v>2</v>
      </c>
      <c r="B9" s="180" t="s">
        <v>3</v>
      </c>
      <c r="C9" s="137" t="s">
        <v>1008</v>
      </c>
      <c r="D9" s="197" t="s">
        <v>1009</v>
      </c>
    </row>
    <row r="10" spans="1:6" x14ac:dyDescent="0.25">
      <c r="A10" s="138">
        <v>1</v>
      </c>
      <c r="B10" s="181">
        <v>2</v>
      </c>
      <c r="C10" s="169">
        <v>3</v>
      </c>
      <c r="D10" s="169">
        <v>4</v>
      </c>
    </row>
    <row r="11" spans="1:6" x14ac:dyDescent="0.25">
      <c r="A11" s="139" t="s">
        <v>4</v>
      </c>
      <c r="B11" s="182" t="s">
        <v>5</v>
      </c>
      <c r="C11" s="163">
        <f>SUM(C12,C60)</f>
        <v>184178.39999999997</v>
      </c>
      <c r="D11" s="163">
        <f>SUM(D12,D60)</f>
        <v>202904.3</v>
      </c>
    </row>
    <row r="12" spans="1:6" x14ac:dyDescent="0.25">
      <c r="A12" s="139"/>
      <c r="B12" s="182" t="s">
        <v>6</v>
      </c>
      <c r="C12" s="163">
        <f>SUM(C13,C20,C30,C44,C52,C57)</f>
        <v>162694.09999999998</v>
      </c>
      <c r="D12" s="163">
        <f>SUM(D13,D20,D30,D44,D52,D57)</f>
        <v>176546.8</v>
      </c>
      <c r="E12" s="210"/>
    </row>
    <row r="13" spans="1:6" x14ac:dyDescent="0.25">
      <c r="A13" s="139" t="s">
        <v>7</v>
      </c>
      <c r="B13" s="182" t="s">
        <v>8</v>
      </c>
      <c r="C13" s="163">
        <f>SUM(C14)</f>
        <v>141016.1</v>
      </c>
      <c r="D13" s="163">
        <f>SUM(D14)</f>
        <v>153837.5</v>
      </c>
    </row>
    <row r="14" spans="1:6" x14ac:dyDescent="0.25">
      <c r="A14" s="10" t="s">
        <v>9</v>
      </c>
      <c r="B14" s="183" t="s">
        <v>10</v>
      </c>
      <c r="C14" s="164">
        <f t="shared" ref="C14" si="0">SUM(C15:C19)</f>
        <v>141016.1</v>
      </c>
      <c r="D14" s="164">
        <f t="shared" ref="D14" si="1">SUM(D15:D19)</f>
        <v>153837.5</v>
      </c>
    </row>
    <row r="15" spans="1:6" ht="63" x14ac:dyDescent="0.25">
      <c r="A15" s="8" t="s">
        <v>11</v>
      </c>
      <c r="B15" s="184" t="s">
        <v>12</v>
      </c>
      <c r="C15" s="165">
        <v>140000</v>
      </c>
      <c r="D15" s="225">
        <v>151719.79999999999</v>
      </c>
    </row>
    <row r="16" spans="1:6" ht="110.25" x14ac:dyDescent="0.25">
      <c r="A16" s="8" t="s">
        <v>13</v>
      </c>
      <c r="B16" s="184" t="s">
        <v>14</v>
      </c>
      <c r="C16" s="165">
        <v>218.7</v>
      </c>
      <c r="D16" s="225">
        <v>218.7</v>
      </c>
    </row>
    <row r="17" spans="1:4" ht="47.25" x14ac:dyDescent="0.25">
      <c r="A17" s="8" t="s">
        <v>15</v>
      </c>
      <c r="B17" s="184" t="s">
        <v>16</v>
      </c>
      <c r="C17" s="165">
        <v>548.79999999999995</v>
      </c>
      <c r="D17" s="225">
        <v>548.9</v>
      </c>
    </row>
    <row r="18" spans="1:4" ht="78.75" hidden="1" x14ac:dyDescent="0.25">
      <c r="A18" s="8" t="s">
        <v>17</v>
      </c>
      <c r="B18" s="184" t="s">
        <v>18</v>
      </c>
      <c r="C18" s="165">
        <v>0</v>
      </c>
      <c r="D18" s="225">
        <v>0</v>
      </c>
    </row>
    <row r="19" spans="1:4" ht="78.75" x14ac:dyDescent="0.25">
      <c r="A19" s="8" t="s">
        <v>1015</v>
      </c>
      <c r="B19" s="184" t="s">
        <v>1016</v>
      </c>
      <c r="C19" s="165">
        <f>500-251.4</f>
        <v>248.6</v>
      </c>
      <c r="D19" s="225">
        <v>1350.1</v>
      </c>
    </row>
    <row r="20" spans="1:4" ht="31.5" x14ac:dyDescent="0.25">
      <c r="A20" s="10" t="s">
        <v>19</v>
      </c>
      <c r="B20" s="183" t="s">
        <v>20</v>
      </c>
      <c r="C20" s="164">
        <f>SUM(C21)</f>
        <v>5145.8</v>
      </c>
      <c r="D20" s="164">
        <f>SUM(D21)</f>
        <v>5937.9</v>
      </c>
    </row>
    <row r="21" spans="1:4" ht="31.5" x14ac:dyDescent="0.25">
      <c r="A21" s="10" t="s">
        <v>21</v>
      </c>
      <c r="B21" s="183" t="s">
        <v>22</v>
      </c>
      <c r="C21" s="164">
        <f>SUM(C22:C29)</f>
        <v>5145.8</v>
      </c>
      <c r="D21" s="164">
        <f>SUM(D22:D29)</f>
        <v>5937.9</v>
      </c>
    </row>
    <row r="22" spans="1:4" ht="94.5" x14ac:dyDescent="0.25">
      <c r="A22" s="8" t="s">
        <v>23</v>
      </c>
      <c r="B22" s="184" t="s">
        <v>24</v>
      </c>
      <c r="C22" s="165">
        <v>1968.4</v>
      </c>
      <c r="D22" s="225">
        <v>2518.5</v>
      </c>
    </row>
    <row r="23" spans="1:4" ht="110.25" x14ac:dyDescent="0.25">
      <c r="A23" s="8" t="s">
        <v>25</v>
      </c>
      <c r="B23" s="184" t="s">
        <v>26</v>
      </c>
      <c r="C23" s="165">
        <v>358.1</v>
      </c>
      <c r="D23" s="225">
        <v>458.2</v>
      </c>
    </row>
    <row r="24" spans="1:4" ht="110.25" x14ac:dyDescent="0.25">
      <c r="A24" s="8" t="s">
        <v>27</v>
      </c>
      <c r="B24" s="184" t="s">
        <v>28</v>
      </c>
      <c r="C24" s="165">
        <v>10.9</v>
      </c>
      <c r="D24" s="225">
        <v>13.6</v>
      </c>
    </row>
    <row r="25" spans="1:4" ht="126" x14ac:dyDescent="0.25">
      <c r="A25" s="8" t="s">
        <v>29</v>
      </c>
      <c r="B25" s="184" t="s">
        <v>30</v>
      </c>
      <c r="C25" s="165">
        <v>2</v>
      </c>
      <c r="D25" s="225">
        <v>2.5</v>
      </c>
    </row>
    <row r="26" spans="1:4" ht="94.5" x14ac:dyDescent="0.25">
      <c r="A26" s="8" t="s">
        <v>31</v>
      </c>
      <c r="B26" s="184" t="s">
        <v>32</v>
      </c>
      <c r="C26" s="165">
        <v>2621.1999999999998</v>
      </c>
      <c r="D26" s="225">
        <v>2780.7</v>
      </c>
    </row>
    <row r="27" spans="1:4" ht="110.25" x14ac:dyDescent="0.25">
      <c r="A27" s="8" t="s">
        <v>33</v>
      </c>
      <c r="B27" s="184" t="s">
        <v>34</v>
      </c>
      <c r="C27" s="165">
        <v>476.9</v>
      </c>
      <c r="D27" s="225">
        <v>505.9</v>
      </c>
    </row>
    <row r="28" spans="1:4" ht="94.5" x14ac:dyDescent="0.25">
      <c r="A28" s="8" t="s">
        <v>35</v>
      </c>
      <c r="B28" s="184" t="s">
        <v>36</v>
      </c>
      <c r="C28" s="165">
        <v>-246.8</v>
      </c>
      <c r="D28" s="225">
        <v>-288.89999999999998</v>
      </c>
    </row>
    <row r="29" spans="1:4" ht="110.25" x14ac:dyDescent="0.25">
      <c r="A29" s="8" t="s">
        <v>37</v>
      </c>
      <c r="B29" s="184" t="s">
        <v>38</v>
      </c>
      <c r="C29" s="165">
        <v>-44.9</v>
      </c>
      <c r="D29" s="225">
        <v>-52.6</v>
      </c>
    </row>
    <row r="30" spans="1:4" x14ac:dyDescent="0.25">
      <c r="A30" s="10" t="s">
        <v>39</v>
      </c>
      <c r="B30" s="183" t="s">
        <v>40</v>
      </c>
      <c r="C30" s="164">
        <f>SUM(C31,C37,C40,C42)</f>
        <v>10501</v>
      </c>
      <c r="D30" s="164">
        <f>SUM(D31,D37,D40,D42)</f>
        <v>10613.4</v>
      </c>
    </row>
    <row r="31" spans="1:4" ht="31.5" x14ac:dyDescent="0.25">
      <c r="A31" s="10" t="s">
        <v>41</v>
      </c>
      <c r="B31" s="183" t="s">
        <v>42</v>
      </c>
      <c r="C31" s="164">
        <f>SUM(C32,C34,C36)</f>
        <v>9396.7999999999993</v>
      </c>
      <c r="D31" s="164">
        <f>SUM(D32,D34,D36)</f>
        <v>9407.9</v>
      </c>
    </row>
    <row r="32" spans="1:4" ht="31.5" x14ac:dyDescent="0.25">
      <c r="A32" s="8" t="s">
        <v>43</v>
      </c>
      <c r="B32" s="184" t="s">
        <v>44</v>
      </c>
      <c r="C32" s="166">
        <f>SUM(C33)</f>
        <v>4878.3999999999996</v>
      </c>
      <c r="D32" s="166">
        <f>SUM(D33)</f>
        <v>4889.5</v>
      </c>
    </row>
    <row r="33" spans="1:4" ht="31.5" x14ac:dyDescent="0.25">
      <c r="A33" s="8" t="s">
        <v>45</v>
      </c>
      <c r="B33" s="184" t="s">
        <v>44</v>
      </c>
      <c r="C33" s="167">
        <v>4878.3999999999996</v>
      </c>
      <c r="D33" s="225">
        <v>4889.5</v>
      </c>
    </row>
    <row r="34" spans="1:4" ht="31.5" x14ac:dyDescent="0.25">
      <c r="A34" s="8" t="s">
        <v>46</v>
      </c>
      <c r="B34" s="184" t="s">
        <v>47</v>
      </c>
      <c r="C34" s="166">
        <f>SUM(C35)</f>
        <v>4575.5</v>
      </c>
      <c r="D34" s="166">
        <f>SUM(D35)</f>
        <v>4575.5</v>
      </c>
    </row>
    <row r="35" spans="1:4" ht="63" x14ac:dyDescent="0.25">
      <c r="A35" s="8" t="s">
        <v>48</v>
      </c>
      <c r="B35" s="184" t="s">
        <v>49</v>
      </c>
      <c r="C35" s="167">
        <v>4575.5</v>
      </c>
      <c r="D35" s="225">
        <v>4575.5</v>
      </c>
    </row>
    <row r="36" spans="1:4" ht="31.5" x14ac:dyDescent="0.25">
      <c r="A36" s="8" t="s">
        <v>50</v>
      </c>
      <c r="B36" s="184" t="s">
        <v>51</v>
      </c>
      <c r="C36" s="166">
        <v>-57.1</v>
      </c>
      <c r="D36" s="225">
        <v>-57.1</v>
      </c>
    </row>
    <row r="37" spans="1:4" ht="31.5" x14ac:dyDescent="0.25">
      <c r="A37" s="10" t="s">
        <v>52</v>
      </c>
      <c r="B37" s="183" t="s">
        <v>53</v>
      </c>
      <c r="C37" s="164">
        <f>SUM(C38:C39)</f>
        <v>-74.300000000000011</v>
      </c>
      <c r="D37" s="164">
        <f>SUM(D38:D39)</f>
        <v>-74.300000000000011</v>
      </c>
    </row>
    <row r="38" spans="1:4" x14ac:dyDescent="0.25">
      <c r="A38" s="8" t="s">
        <v>54</v>
      </c>
      <c r="B38" s="184" t="s">
        <v>53</v>
      </c>
      <c r="C38" s="166">
        <v>-69.900000000000006</v>
      </c>
      <c r="D38" s="225">
        <v>-69.900000000000006</v>
      </c>
    </row>
    <row r="39" spans="1:4" ht="31.5" x14ac:dyDescent="0.25">
      <c r="A39" s="8" t="s">
        <v>241</v>
      </c>
      <c r="B39" s="184" t="s">
        <v>242</v>
      </c>
      <c r="C39" s="166">
        <v>-4.4000000000000004</v>
      </c>
      <c r="D39" s="225">
        <v>-4.4000000000000004</v>
      </c>
    </row>
    <row r="40" spans="1:4" x14ac:dyDescent="0.25">
      <c r="A40" s="140" t="s">
        <v>55</v>
      </c>
      <c r="B40" s="183" t="s">
        <v>56</v>
      </c>
      <c r="C40" s="164">
        <f>SUM(C41)</f>
        <v>691.5</v>
      </c>
      <c r="D40" s="164">
        <f>SUM(D41)</f>
        <v>691.5</v>
      </c>
    </row>
    <row r="41" spans="1:4" x14ac:dyDescent="0.25">
      <c r="A41" s="7" t="s">
        <v>57</v>
      </c>
      <c r="B41" s="185" t="s">
        <v>58</v>
      </c>
      <c r="C41" s="167">
        <v>691.5</v>
      </c>
      <c r="D41" s="167">
        <v>691.5</v>
      </c>
    </row>
    <row r="42" spans="1:4" ht="31.5" x14ac:dyDescent="0.25">
      <c r="A42" s="140" t="s">
        <v>59</v>
      </c>
      <c r="B42" s="183" t="s">
        <v>60</v>
      </c>
      <c r="C42" s="164">
        <f>SUM(C43)</f>
        <v>487</v>
      </c>
      <c r="D42" s="164">
        <f>SUM(D43)</f>
        <v>588.29999999999995</v>
      </c>
    </row>
    <row r="43" spans="1:4" ht="31.5" x14ac:dyDescent="0.25">
      <c r="A43" s="141" t="s">
        <v>61</v>
      </c>
      <c r="B43" s="184" t="s">
        <v>62</v>
      </c>
      <c r="C43" s="167">
        <v>487</v>
      </c>
      <c r="D43" s="225">
        <v>588.29999999999995</v>
      </c>
    </row>
    <row r="44" spans="1:4" x14ac:dyDescent="0.25">
      <c r="A44" s="140" t="s">
        <v>63</v>
      </c>
      <c r="B44" s="183" t="s">
        <v>64</v>
      </c>
      <c r="C44" s="164">
        <f>SUM(C45,C47)</f>
        <v>5280.7999999999993</v>
      </c>
      <c r="D44" s="164">
        <f>SUM(D45,D47)</f>
        <v>5403</v>
      </c>
    </row>
    <row r="45" spans="1:4" x14ac:dyDescent="0.25">
      <c r="A45" s="140" t="s">
        <v>65</v>
      </c>
      <c r="B45" s="183" t="s">
        <v>66</v>
      </c>
      <c r="C45" s="164">
        <f>SUM(C46)</f>
        <v>172.5</v>
      </c>
      <c r="D45" s="164">
        <f>SUM(D46)</f>
        <v>176.1</v>
      </c>
    </row>
    <row r="46" spans="1:4" ht="47.25" x14ac:dyDescent="0.25">
      <c r="A46" s="141" t="s">
        <v>67</v>
      </c>
      <c r="B46" s="184" t="s">
        <v>68</v>
      </c>
      <c r="C46" s="167">
        <v>172.5</v>
      </c>
      <c r="D46" s="225">
        <v>176.1</v>
      </c>
    </row>
    <row r="47" spans="1:4" x14ac:dyDescent="0.25">
      <c r="A47" s="142" t="s">
        <v>69</v>
      </c>
      <c r="B47" s="114" t="s">
        <v>70</v>
      </c>
      <c r="C47" s="164">
        <f t="shared" ref="C47" si="2">SUM(C48,C50)</f>
        <v>5108.2999999999993</v>
      </c>
      <c r="D47" s="164">
        <f t="shared" ref="D47" si="3">SUM(D48,D50)</f>
        <v>5226.8999999999996</v>
      </c>
    </row>
    <row r="48" spans="1:4" x14ac:dyDescent="0.25">
      <c r="A48" s="142" t="s">
        <v>71</v>
      </c>
      <c r="B48" s="183" t="s">
        <v>72</v>
      </c>
      <c r="C48" s="164">
        <f>SUM(C49)</f>
        <v>5089.8999999999996</v>
      </c>
      <c r="D48" s="164">
        <f>SUM(D49)</f>
        <v>5208.5</v>
      </c>
    </row>
    <row r="49" spans="1:4" ht="31.5" x14ac:dyDescent="0.25">
      <c r="A49" s="143" t="s">
        <v>73</v>
      </c>
      <c r="B49" s="184" t="s">
        <v>74</v>
      </c>
      <c r="C49" s="167">
        <v>5089.8999999999996</v>
      </c>
      <c r="D49" s="225">
        <v>5208.5</v>
      </c>
    </row>
    <row r="50" spans="1:4" x14ac:dyDescent="0.25">
      <c r="A50" s="142" t="s">
        <v>75</v>
      </c>
      <c r="B50" s="182" t="s">
        <v>76</v>
      </c>
      <c r="C50" s="164">
        <f t="shared" ref="C50:D50" si="4">SUM(C51)</f>
        <v>18.399999999999999</v>
      </c>
      <c r="D50" s="164">
        <f t="shared" si="4"/>
        <v>18.399999999999999</v>
      </c>
    </row>
    <row r="51" spans="1:4" ht="31.5" x14ac:dyDescent="0.25">
      <c r="A51" s="143" t="s">
        <v>1017</v>
      </c>
      <c r="B51" s="184" t="s">
        <v>77</v>
      </c>
      <c r="C51" s="167">
        <v>18.399999999999999</v>
      </c>
      <c r="D51" s="225">
        <v>18.399999999999999</v>
      </c>
    </row>
    <row r="52" spans="1:4" x14ac:dyDescent="0.25">
      <c r="A52" s="10" t="s">
        <v>78</v>
      </c>
      <c r="B52" s="183" t="s">
        <v>79</v>
      </c>
      <c r="C52" s="164">
        <f t="shared" ref="C52" si="5">SUM(C53,C55)</f>
        <v>750.4</v>
      </c>
      <c r="D52" s="164">
        <f t="shared" ref="D52" si="6">SUM(D53,D55)</f>
        <v>755</v>
      </c>
    </row>
    <row r="53" spans="1:4" ht="31.5" x14ac:dyDescent="0.25">
      <c r="A53" s="10" t="s">
        <v>80</v>
      </c>
      <c r="B53" s="183" t="s">
        <v>81</v>
      </c>
      <c r="C53" s="164">
        <f>SUM(C54:C54)</f>
        <v>698.1</v>
      </c>
      <c r="D53" s="164">
        <f>SUM(D54:D54)</f>
        <v>701.3</v>
      </c>
    </row>
    <row r="54" spans="1:4" ht="47.25" x14ac:dyDescent="0.25">
      <c r="A54" s="8" t="s">
        <v>82</v>
      </c>
      <c r="B54" s="184" t="s">
        <v>83</v>
      </c>
      <c r="C54" s="165">
        <v>698.1</v>
      </c>
      <c r="D54" s="225">
        <v>701.3</v>
      </c>
    </row>
    <row r="55" spans="1:4" ht="31.5" x14ac:dyDescent="0.25">
      <c r="A55" s="10" t="s">
        <v>1018</v>
      </c>
      <c r="B55" s="183" t="s">
        <v>81</v>
      </c>
      <c r="C55" s="164">
        <f t="shared" ref="C55:D55" si="7">SUM(C56)</f>
        <v>52.3</v>
      </c>
      <c r="D55" s="164">
        <f t="shared" si="7"/>
        <v>53.7</v>
      </c>
    </row>
    <row r="56" spans="1:4" ht="63" x14ac:dyDescent="0.25">
      <c r="A56" s="8" t="s">
        <v>243</v>
      </c>
      <c r="B56" s="184" t="s">
        <v>244</v>
      </c>
      <c r="C56" s="165">
        <v>52.3</v>
      </c>
      <c r="D56" s="225">
        <v>53.7</v>
      </c>
    </row>
    <row r="57" spans="1:4" ht="31.5" hidden="1" x14ac:dyDescent="0.25">
      <c r="A57" s="10" t="s">
        <v>1019</v>
      </c>
      <c r="B57" s="183" t="s">
        <v>1020</v>
      </c>
      <c r="C57" s="164">
        <f t="shared" ref="C57:D58" si="8">SUM(C58)</f>
        <v>0</v>
      </c>
      <c r="D57" s="164">
        <f t="shared" si="8"/>
        <v>0</v>
      </c>
    </row>
    <row r="58" spans="1:4" ht="31.5" hidden="1" x14ac:dyDescent="0.25">
      <c r="A58" s="10" t="s">
        <v>1021</v>
      </c>
      <c r="B58" s="183" t="s">
        <v>1022</v>
      </c>
      <c r="C58" s="164">
        <f t="shared" si="8"/>
        <v>0</v>
      </c>
      <c r="D58" s="164">
        <f t="shared" si="8"/>
        <v>0</v>
      </c>
    </row>
    <row r="59" spans="1:4" ht="31.5" hidden="1" x14ac:dyDescent="0.25">
      <c r="A59" s="8" t="s">
        <v>1023</v>
      </c>
      <c r="B59" s="184" t="s">
        <v>986</v>
      </c>
      <c r="C59" s="166"/>
      <c r="D59" s="166"/>
    </row>
    <row r="60" spans="1:4" x14ac:dyDescent="0.25">
      <c r="A60" s="10"/>
      <c r="B60" s="183" t="s">
        <v>84</v>
      </c>
      <c r="C60" s="164">
        <f>SUM(C61,C72,C79,C84,C89,C108)</f>
        <v>21484.300000000003</v>
      </c>
      <c r="D60" s="164">
        <f>SUM(D61,D72,D79,D84,D89,D108)</f>
        <v>26357.500000000004</v>
      </c>
    </row>
    <row r="61" spans="1:4" ht="47.25" x14ac:dyDescent="0.25">
      <c r="A61" s="10" t="s">
        <v>85</v>
      </c>
      <c r="B61" s="183" t="s">
        <v>86</v>
      </c>
      <c r="C61" s="164">
        <f>SUM(C62,C69)</f>
        <v>15237.4</v>
      </c>
      <c r="D61" s="164">
        <f>SUM(D62,D69)</f>
        <v>19916</v>
      </c>
    </row>
    <row r="62" spans="1:4" ht="78.75" x14ac:dyDescent="0.25">
      <c r="A62" s="10" t="s">
        <v>87</v>
      </c>
      <c r="B62" s="183" t="s">
        <v>88</v>
      </c>
      <c r="C62" s="164">
        <f>SUM(C63,C65,C67)</f>
        <v>8237.4</v>
      </c>
      <c r="D62" s="164">
        <f>SUM(D63,D65,D67)</f>
        <v>11892.3</v>
      </c>
    </row>
    <row r="63" spans="1:4" ht="63" x14ac:dyDescent="0.25">
      <c r="A63" s="10" t="s">
        <v>89</v>
      </c>
      <c r="B63" s="183" t="s">
        <v>90</v>
      </c>
      <c r="C63" s="164">
        <f>C64</f>
        <v>2757</v>
      </c>
      <c r="D63" s="164">
        <f>D64</f>
        <v>2759.8</v>
      </c>
    </row>
    <row r="64" spans="1:4" ht="78.75" x14ac:dyDescent="0.25">
      <c r="A64" s="8" t="s">
        <v>91</v>
      </c>
      <c r="B64" s="184" t="s">
        <v>92</v>
      </c>
      <c r="C64" s="167">
        <v>2757</v>
      </c>
      <c r="D64" s="225">
        <v>2759.8</v>
      </c>
    </row>
    <row r="65" spans="1:4" ht="78.75" x14ac:dyDescent="0.25">
      <c r="A65" s="10" t="s">
        <v>1024</v>
      </c>
      <c r="B65" s="183" t="s">
        <v>1025</v>
      </c>
      <c r="C65" s="168">
        <f>C66</f>
        <v>39.200000000000003</v>
      </c>
      <c r="D65" s="168">
        <f>D66</f>
        <v>39.200000000000003</v>
      </c>
    </row>
    <row r="66" spans="1:4" ht="63" x14ac:dyDescent="0.25">
      <c r="A66" s="8" t="s">
        <v>245</v>
      </c>
      <c r="B66" s="184" t="s">
        <v>246</v>
      </c>
      <c r="C66" s="167">
        <v>39.200000000000003</v>
      </c>
      <c r="D66" s="225">
        <v>39.200000000000003</v>
      </c>
    </row>
    <row r="67" spans="1:4" ht="47.25" x14ac:dyDescent="0.25">
      <c r="A67" s="10" t="s">
        <v>1026</v>
      </c>
      <c r="B67" s="183" t="s">
        <v>1027</v>
      </c>
      <c r="C67" s="168">
        <f>C68</f>
        <v>5441.2</v>
      </c>
      <c r="D67" s="168">
        <f>D68</f>
        <v>9093.2999999999993</v>
      </c>
    </row>
    <row r="68" spans="1:4" ht="31.5" x14ac:dyDescent="0.25">
      <c r="A68" s="8" t="s">
        <v>1028</v>
      </c>
      <c r="B68" s="184" t="s">
        <v>1029</v>
      </c>
      <c r="C68" s="167">
        <v>5441.2</v>
      </c>
      <c r="D68" s="225">
        <v>9093.2999999999993</v>
      </c>
    </row>
    <row r="69" spans="1:4" ht="78.75" x14ac:dyDescent="0.25">
      <c r="A69" s="10" t="s">
        <v>93</v>
      </c>
      <c r="B69" s="183" t="s">
        <v>94</v>
      </c>
      <c r="C69" s="164">
        <f t="shared" ref="C69:D70" si="9">SUM(C70)</f>
        <v>7000</v>
      </c>
      <c r="D69" s="164">
        <f t="shared" si="9"/>
        <v>8023.7</v>
      </c>
    </row>
    <row r="70" spans="1:4" ht="78.75" x14ac:dyDescent="0.25">
      <c r="A70" s="8" t="s">
        <v>95</v>
      </c>
      <c r="B70" s="184" t="s">
        <v>96</v>
      </c>
      <c r="C70" s="166">
        <f t="shared" si="9"/>
        <v>7000</v>
      </c>
      <c r="D70" s="166">
        <f t="shared" si="9"/>
        <v>8023.7</v>
      </c>
    </row>
    <row r="71" spans="1:4" ht="78.75" x14ac:dyDescent="0.25">
      <c r="A71" s="8" t="s">
        <v>97</v>
      </c>
      <c r="B71" s="184" t="s">
        <v>98</v>
      </c>
      <c r="C71" s="167">
        <v>7000</v>
      </c>
      <c r="D71" s="225">
        <v>8023.7</v>
      </c>
    </row>
    <row r="72" spans="1:4" x14ac:dyDescent="0.25">
      <c r="A72" s="10" t="s">
        <v>99</v>
      </c>
      <c r="B72" s="183" t="s">
        <v>100</v>
      </c>
      <c r="C72" s="164">
        <f t="shared" ref="C72" si="10">SUM(C73,C76)</f>
        <v>3845.6000000000004</v>
      </c>
      <c r="D72" s="164">
        <f t="shared" ref="D72" si="11">SUM(D73,D76)</f>
        <v>3933.4000000000005</v>
      </c>
    </row>
    <row r="73" spans="1:4" x14ac:dyDescent="0.25">
      <c r="A73" s="10" t="s">
        <v>101</v>
      </c>
      <c r="B73" s="183" t="s">
        <v>102</v>
      </c>
      <c r="C73" s="164">
        <f t="shared" ref="C73" si="12">SUM(C74:C75)</f>
        <v>1015.7</v>
      </c>
      <c r="D73" s="164">
        <f t="shared" ref="D73" si="13">SUM(D74:D75)</f>
        <v>1103.3</v>
      </c>
    </row>
    <row r="74" spans="1:4" ht="31.5" x14ac:dyDescent="0.25">
      <c r="A74" s="8" t="s">
        <v>222</v>
      </c>
      <c r="B74" s="184" t="s">
        <v>221</v>
      </c>
      <c r="C74" s="167">
        <v>1000</v>
      </c>
      <c r="D74" s="225">
        <v>1087.7</v>
      </c>
    </row>
    <row r="75" spans="1:4" x14ac:dyDescent="0.25">
      <c r="A75" s="8" t="s">
        <v>223</v>
      </c>
      <c r="B75" s="184" t="s">
        <v>225</v>
      </c>
      <c r="C75" s="167">
        <v>15.7</v>
      </c>
      <c r="D75" s="225">
        <v>15.6</v>
      </c>
    </row>
    <row r="76" spans="1:4" x14ac:dyDescent="0.25">
      <c r="A76" s="10" t="s">
        <v>103</v>
      </c>
      <c r="B76" s="183" t="s">
        <v>104</v>
      </c>
      <c r="C76" s="164">
        <f t="shared" ref="C76" si="14">SUM(C77:C78)</f>
        <v>2829.9</v>
      </c>
      <c r="D76" s="164">
        <f t="shared" ref="D76" si="15">SUM(D77:D78)</f>
        <v>2830.1000000000004</v>
      </c>
    </row>
    <row r="77" spans="1:4" x14ac:dyDescent="0.25">
      <c r="A77" s="8" t="s">
        <v>105</v>
      </c>
      <c r="B77" s="184" t="s">
        <v>106</v>
      </c>
      <c r="C77" s="167">
        <v>149.1</v>
      </c>
      <c r="D77" s="225">
        <v>149.30000000000001</v>
      </c>
    </row>
    <row r="78" spans="1:4" x14ac:dyDescent="0.25">
      <c r="A78" s="8" t="s">
        <v>224</v>
      </c>
      <c r="B78" s="184" t="s">
        <v>226</v>
      </c>
      <c r="C78" s="167">
        <v>2680.8</v>
      </c>
      <c r="D78" s="225">
        <v>2680.8</v>
      </c>
    </row>
    <row r="79" spans="1:4" ht="31.5" x14ac:dyDescent="0.25">
      <c r="A79" s="6" t="s">
        <v>107</v>
      </c>
      <c r="B79" s="186" t="s">
        <v>108</v>
      </c>
      <c r="C79" s="164">
        <f>C80+C82</f>
        <v>1272.5</v>
      </c>
      <c r="D79" s="164">
        <f>D80+D82</f>
        <v>1335.2</v>
      </c>
    </row>
    <row r="80" spans="1:4" x14ac:dyDescent="0.25">
      <c r="A80" s="6" t="s">
        <v>1030</v>
      </c>
      <c r="B80" s="186" t="s">
        <v>1031</v>
      </c>
      <c r="C80" s="164">
        <f>C81</f>
        <v>434.6</v>
      </c>
      <c r="D80" s="164">
        <f>D81</f>
        <v>434.5</v>
      </c>
    </row>
    <row r="81" spans="1:4" ht="31.5" x14ac:dyDescent="0.25">
      <c r="A81" s="7" t="s">
        <v>1032</v>
      </c>
      <c r="B81" s="185" t="s">
        <v>1033</v>
      </c>
      <c r="C81" s="166">
        <v>434.6</v>
      </c>
      <c r="D81" s="225">
        <v>434.5</v>
      </c>
    </row>
    <row r="82" spans="1:4" x14ac:dyDescent="0.25">
      <c r="A82" s="6" t="s">
        <v>109</v>
      </c>
      <c r="B82" s="187" t="s">
        <v>110</v>
      </c>
      <c r="C82" s="164">
        <f>SUM(C83)</f>
        <v>837.9</v>
      </c>
      <c r="D82" s="164">
        <f>SUM(D83)</f>
        <v>900.7</v>
      </c>
    </row>
    <row r="83" spans="1:4" x14ac:dyDescent="0.25">
      <c r="A83" s="7" t="s">
        <v>111</v>
      </c>
      <c r="B83" s="185" t="s">
        <v>112</v>
      </c>
      <c r="C83" s="167">
        <v>837.9</v>
      </c>
      <c r="D83" s="225">
        <v>900.7</v>
      </c>
    </row>
    <row r="84" spans="1:4" ht="31.5" x14ac:dyDescent="0.25">
      <c r="A84" s="6" t="s">
        <v>113</v>
      </c>
      <c r="B84" s="186" t="s">
        <v>114</v>
      </c>
      <c r="C84" s="164">
        <f>C85+C87</f>
        <v>915.9</v>
      </c>
      <c r="D84" s="164">
        <f>D85+D87</f>
        <v>967.4</v>
      </c>
    </row>
    <row r="85" spans="1:4" ht="78.75" x14ac:dyDescent="0.25">
      <c r="A85" s="6" t="s">
        <v>115</v>
      </c>
      <c r="B85" s="186" t="s">
        <v>116</v>
      </c>
      <c r="C85" s="164">
        <f>C86</f>
        <v>891.6</v>
      </c>
      <c r="D85" s="164">
        <f>D86</f>
        <v>891.6</v>
      </c>
    </row>
    <row r="86" spans="1:4" ht="78.75" x14ac:dyDescent="0.25">
      <c r="A86" s="7" t="s">
        <v>117</v>
      </c>
      <c r="B86" s="185" t="s">
        <v>118</v>
      </c>
      <c r="C86" s="166">
        <v>891.6</v>
      </c>
      <c r="D86" s="225">
        <v>891.6</v>
      </c>
    </row>
    <row r="87" spans="1:4" ht="31.5" x14ac:dyDescent="0.25">
      <c r="A87" s="6" t="s">
        <v>1034</v>
      </c>
      <c r="B87" s="186" t="s">
        <v>1035</v>
      </c>
      <c r="C87" s="164">
        <f>C88</f>
        <v>24.3</v>
      </c>
      <c r="D87" s="164">
        <f>D88</f>
        <v>75.8</v>
      </c>
    </row>
    <row r="88" spans="1:4" ht="47.25" x14ac:dyDescent="0.25">
      <c r="A88" s="7" t="s">
        <v>247</v>
      </c>
      <c r="B88" s="185" t="s">
        <v>248</v>
      </c>
      <c r="C88" s="166">
        <v>24.3</v>
      </c>
      <c r="D88" s="225">
        <v>75.8</v>
      </c>
    </row>
    <row r="89" spans="1:4" x14ac:dyDescent="0.25">
      <c r="A89" s="10" t="s">
        <v>119</v>
      </c>
      <c r="B89" s="183" t="s">
        <v>120</v>
      </c>
      <c r="C89" s="164">
        <f>SUM(C90,C97,C99,C102,C104)</f>
        <v>104</v>
      </c>
      <c r="D89" s="164">
        <f>SUM(D90,D97,D99,D102,D104)</f>
        <v>104.39999999999999</v>
      </c>
    </row>
    <row r="90" spans="1:4" ht="31.5" x14ac:dyDescent="0.25">
      <c r="A90" s="10" t="s">
        <v>121</v>
      </c>
      <c r="B90" s="183" t="s">
        <v>122</v>
      </c>
      <c r="C90" s="164">
        <f t="shared" ref="C90" si="16">SUM(C91:C96)</f>
        <v>9.9</v>
      </c>
      <c r="D90" s="164">
        <f t="shared" ref="D90" si="17">SUM(D91:D96)</f>
        <v>10.3</v>
      </c>
    </row>
    <row r="91" spans="1:4" ht="78.75" x14ac:dyDescent="0.25">
      <c r="A91" s="8" t="s">
        <v>1036</v>
      </c>
      <c r="B91" s="184" t="s">
        <v>1037</v>
      </c>
      <c r="C91" s="166">
        <v>1.4</v>
      </c>
      <c r="D91" s="225">
        <v>1.8</v>
      </c>
    </row>
    <row r="92" spans="1:4" ht="94.5" x14ac:dyDescent="0.25">
      <c r="A92" s="8" t="s">
        <v>987</v>
      </c>
      <c r="B92" s="184" t="s">
        <v>1038</v>
      </c>
      <c r="C92" s="166">
        <v>3</v>
      </c>
      <c r="D92" s="225">
        <v>3</v>
      </c>
    </row>
    <row r="93" spans="1:4" ht="78.75" hidden="1" x14ac:dyDescent="0.25">
      <c r="A93" s="8" t="s">
        <v>228</v>
      </c>
      <c r="B93" s="184" t="s">
        <v>227</v>
      </c>
      <c r="C93" s="166"/>
      <c r="D93" s="166"/>
    </row>
    <row r="94" spans="1:4" ht="126" hidden="1" x14ac:dyDescent="0.25">
      <c r="A94" s="8" t="s">
        <v>123</v>
      </c>
      <c r="B94" s="184" t="s">
        <v>124</v>
      </c>
      <c r="C94" s="166"/>
      <c r="D94" s="166"/>
    </row>
    <row r="95" spans="1:4" ht="78.75" hidden="1" x14ac:dyDescent="0.25">
      <c r="A95" s="8" t="s">
        <v>229</v>
      </c>
      <c r="B95" s="184" t="s">
        <v>230</v>
      </c>
      <c r="C95" s="166"/>
      <c r="D95" s="166"/>
    </row>
    <row r="96" spans="1:4" ht="78.75" x14ac:dyDescent="0.25">
      <c r="A96" s="8" t="s">
        <v>1039</v>
      </c>
      <c r="B96" s="184" t="s">
        <v>1040</v>
      </c>
      <c r="C96" s="226">
        <v>5.5</v>
      </c>
      <c r="D96" s="225">
        <v>5.5</v>
      </c>
    </row>
    <row r="97" spans="1:4" ht="47.25" hidden="1" x14ac:dyDescent="0.25">
      <c r="A97" s="10" t="s">
        <v>125</v>
      </c>
      <c r="B97" s="183" t="s">
        <v>126</v>
      </c>
      <c r="C97" s="164">
        <f>SUM(C98)</f>
        <v>0</v>
      </c>
      <c r="D97" s="164">
        <f>SUM(D98)</f>
        <v>0</v>
      </c>
    </row>
    <row r="98" spans="1:4" ht="31.5" hidden="1" x14ac:dyDescent="0.25">
      <c r="A98" s="8" t="s">
        <v>127</v>
      </c>
      <c r="B98" s="184" t="s">
        <v>128</v>
      </c>
      <c r="C98" s="166"/>
      <c r="D98" s="166"/>
    </row>
    <row r="99" spans="1:4" ht="110.25" x14ac:dyDescent="0.25">
      <c r="A99" s="10" t="s">
        <v>129</v>
      </c>
      <c r="B99" s="183" t="s">
        <v>130</v>
      </c>
      <c r="C99" s="164">
        <f>SUM(C100:C101)</f>
        <v>86.2</v>
      </c>
      <c r="D99" s="164">
        <f>SUM(D100:D101)</f>
        <v>86.2</v>
      </c>
    </row>
    <row r="100" spans="1:4" ht="63" x14ac:dyDescent="0.25">
      <c r="A100" s="8" t="s">
        <v>231</v>
      </c>
      <c r="B100" s="184" t="s">
        <v>232</v>
      </c>
      <c r="C100" s="226">
        <v>86.2</v>
      </c>
      <c r="D100" s="225">
        <v>86.2</v>
      </c>
    </row>
    <row r="101" spans="1:4" ht="63" hidden="1" x14ac:dyDescent="0.25">
      <c r="A101" s="8" t="s">
        <v>131</v>
      </c>
      <c r="B101" s="184" t="s">
        <v>132</v>
      </c>
      <c r="C101" s="166"/>
      <c r="D101" s="166"/>
    </row>
    <row r="102" spans="1:4" ht="63" x14ac:dyDescent="0.25">
      <c r="A102" s="10" t="s">
        <v>237</v>
      </c>
      <c r="B102" s="183" t="s">
        <v>233</v>
      </c>
      <c r="C102" s="164">
        <f>C103</f>
        <v>6.3</v>
      </c>
      <c r="D102" s="164">
        <f>D103</f>
        <v>6.3</v>
      </c>
    </row>
    <row r="103" spans="1:4" ht="47.25" x14ac:dyDescent="0.25">
      <c r="A103" s="8" t="s">
        <v>234</v>
      </c>
      <c r="B103" s="184" t="s">
        <v>235</v>
      </c>
      <c r="C103" s="226">
        <v>6.3</v>
      </c>
      <c r="D103" s="225">
        <v>6.3</v>
      </c>
    </row>
    <row r="104" spans="1:4" x14ac:dyDescent="0.25">
      <c r="A104" s="10" t="s">
        <v>236</v>
      </c>
      <c r="B104" s="183" t="s">
        <v>238</v>
      </c>
      <c r="C104" s="164">
        <f>SUM(C105:C107)</f>
        <v>1.6</v>
      </c>
      <c r="D104" s="164">
        <f>SUM(D105:D107)</f>
        <v>1.6</v>
      </c>
    </row>
    <row r="105" spans="1:4" ht="63" x14ac:dyDescent="0.25">
      <c r="A105" s="8" t="s">
        <v>239</v>
      </c>
      <c r="B105" s="184" t="s">
        <v>240</v>
      </c>
      <c r="C105" s="166">
        <v>1.6</v>
      </c>
      <c r="D105" s="166">
        <v>1.6</v>
      </c>
    </row>
    <row r="106" spans="1:4" ht="78.75" hidden="1" x14ac:dyDescent="0.25">
      <c r="A106" s="8" t="s">
        <v>1041</v>
      </c>
      <c r="B106" s="184" t="s">
        <v>1042</v>
      </c>
      <c r="C106" s="166"/>
      <c r="D106" s="166"/>
    </row>
    <row r="107" spans="1:4" ht="94.5" hidden="1" x14ac:dyDescent="0.25">
      <c r="A107" s="8" t="s">
        <v>249</v>
      </c>
      <c r="B107" s="184" t="s">
        <v>1043</v>
      </c>
      <c r="C107" s="166"/>
      <c r="D107" s="166"/>
    </row>
    <row r="108" spans="1:4" x14ac:dyDescent="0.25">
      <c r="A108" s="10" t="s">
        <v>927</v>
      </c>
      <c r="B108" s="183" t="s">
        <v>1044</v>
      </c>
      <c r="C108" s="164">
        <f>SUM(C109,C111)</f>
        <v>108.9</v>
      </c>
      <c r="D108" s="164">
        <f>SUM(D109,D111)</f>
        <v>101.10000000000001</v>
      </c>
    </row>
    <row r="109" spans="1:4" x14ac:dyDescent="0.25">
      <c r="A109" s="10" t="s">
        <v>1213</v>
      </c>
      <c r="B109" s="183" t="s">
        <v>1214</v>
      </c>
      <c r="C109" s="164">
        <f>SUM(C110)</f>
        <v>0</v>
      </c>
      <c r="D109" s="164">
        <f>SUM(D110)</f>
        <v>7.4</v>
      </c>
    </row>
    <row r="110" spans="1:4" x14ac:dyDescent="0.25">
      <c r="A110" s="8" t="s">
        <v>1211</v>
      </c>
      <c r="B110" s="184" t="s">
        <v>1212</v>
      </c>
      <c r="C110" s="166">
        <v>0</v>
      </c>
      <c r="D110" s="166">
        <v>7.4</v>
      </c>
    </row>
    <row r="111" spans="1:4" x14ac:dyDescent="0.25">
      <c r="A111" s="10" t="s">
        <v>928</v>
      </c>
      <c r="B111" s="183" t="s">
        <v>929</v>
      </c>
      <c r="C111" s="164">
        <f>C112</f>
        <v>108.9</v>
      </c>
      <c r="D111" s="164">
        <f>D112</f>
        <v>93.7</v>
      </c>
    </row>
    <row r="112" spans="1:4" x14ac:dyDescent="0.25">
      <c r="A112" s="8" t="s">
        <v>931</v>
      </c>
      <c r="B112" s="184" t="s">
        <v>930</v>
      </c>
      <c r="C112" s="169">
        <v>108.9</v>
      </c>
      <c r="D112" s="225">
        <v>93.7</v>
      </c>
    </row>
    <row r="113" spans="1:6" x14ac:dyDescent="0.25">
      <c r="A113" s="10" t="s">
        <v>133</v>
      </c>
      <c r="B113" s="183" t="s">
        <v>134</v>
      </c>
      <c r="C113" s="164">
        <f>SUM(C114,C202,C204,)</f>
        <v>1767970.0999999999</v>
      </c>
      <c r="D113" s="164">
        <f>SUM(D114,D202,D204,)</f>
        <v>1732629.0999999999</v>
      </c>
    </row>
    <row r="114" spans="1:6" ht="31.5" x14ac:dyDescent="0.25">
      <c r="A114" s="8" t="s">
        <v>135</v>
      </c>
      <c r="B114" s="184" t="s">
        <v>136</v>
      </c>
      <c r="C114" s="166">
        <f>SUM(C115,C122,C173,C192)</f>
        <v>1768539.5</v>
      </c>
      <c r="D114" s="166">
        <f>SUM(D115,D122,D173,D192)</f>
        <v>1733198.5</v>
      </c>
    </row>
    <row r="115" spans="1:6" x14ac:dyDescent="0.25">
      <c r="A115" s="10" t="s">
        <v>137</v>
      </c>
      <c r="B115" s="183" t="s">
        <v>138</v>
      </c>
      <c r="C115" s="164">
        <f>SUM(C116,C118,C120)</f>
        <v>771018.59999999986</v>
      </c>
      <c r="D115" s="164">
        <f>SUM(D116,D118,D120)</f>
        <v>743537.49999999988</v>
      </c>
    </row>
    <row r="116" spans="1:6" x14ac:dyDescent="0.25">
      <c r="A116" s="10" t="s">
        <v>139</v>
      </c>
      <c r="B116" s="183" t="s">
        <v>140</v>
      </c>
      <c r="C116" s="164">
        <f>SUM(C117)</f>
        <v>691674.7</v>
      </c>
      <c r="D116" s="164">
        <f>SUM(D117)</f>
        <v>664193.6</v>
      </c>
    </row>
    <row r="117" spans="1:6" ht="31.5" x14ac:dyDescent="0.25">
      <c r="A117" s="8" t="s">
        <v>141</v>
      </c>
      <c r="B117" s="184" t="s">
        <v>904</v>
      </c>
      <c r="C117" s="226">
        <v>691674.7</v>
      </c>
      <c r="D117" s="225">
        <v>664193.6</v>
      </c>
    </row>
    <row r="118" spans="1:6" ht="31.5" x14ac:dyDescent="0.25">
      <c r="A118" s="10" t="s">
        <v>142</v>
      </c>
      <c r="B118" s="183" t="s">
        <v>1007</v>
      </c>
      <c r="C118" s="164">
        <f>C119</f>
        <v>61829.2</v>
      </c>
      <c r="D118" s="164">
        <f>D119</f>
        <v>61829.2</v>
      </c>
    </row>
    <row r="119" spans="1:6" ht="31.5" x14ac:dyDescent="0.25">
      <c r="A119" s="8" t="s">
        <v>143</v>
      </c>
      <c r="B119" s="184" t="s">
        <v>926</v>
      </c>
      <c r="C119" s="226">
        <v>61829.2</v>
      </c>
      <c r="D119" s="225">
        <v>61829.2</v>
      </c>
    </row>
    <row r="120" spans="1:6" ht="31.5" x14ac:dyDescent="0.25">
      <c r="A120" s="10" t="s">
        <v>1045</v>
      </c>
      <c r="B120" s="183" t="s">
        <v>1046</v>
      </c>
      <c r="C120" s="164">
        <f t="shared" ref="C120:D120" si="18">SUM(C121)</f>
        <v>17514.7</v>
      </c>
      <c r="D120" s="164">
        <f t="shared" si="18"/>
        <v>17514.7</v>
      </c>
    </row>
    <row r="121" spans="1:6" ht="31.5" x14ac:dyDescent="0.25">
      <c r="A121" s="8" t="s">
        <v>989</v>
      </c>
      <c r="B121" s="184" t="s">
        <v>988</v>
      </c>
      <c r="C121" s="226">
        <v>17514.7</v>
      </c>
      <c r="D121" s="225">
        <v>17514.7</v>
      </c>
    </row>
    <row r="122" spans="1:6" ht="31.5" x14ac:dyDescent="0.25">
      <c r="A122" s="10" t="s">
        <v>144</v>
      </c>
      <c r="B122" s="183" t="s">
        <v>145</v>
      </c>
      <c r="C122" s="164">
        <f t="shared" ref="C122" si="19">SUM(C123,C125,C127,C129,C131,C133,C135,C137,C139,C141,C143,C145)</f>
        <v>307449.5</v>
      </c>
      <c r="D122" s="164">
        <f t="shared" ref="D122" si="20">SUM(D123,D125,D127,D129,D131,D133,D135,D137,D139,D141,D143,D145)</f>
        <v>300157.5</v>
      </c>
    </row>
    <row r="123" spans="1:6" ht="31.5" x14ac:dyDescent="0.25">
      <c r="A123" s="9" t="s">
        <v>146</v>
      </c>
      <c r="B123" s="183" t="s">
        <v>147</v>
      </c>
      <c r="C123" s="164">
        <f>C124</f>
        <v>53631.1</v>
      </c>
      <c r="D123" s="164">
        <f>D124</f>
        <v>47565.7</v>
      </c>
    </row>
    <row r="124" spans="1:6" ht="31.5" x14ac:dyDescent="0.25">
      <c r="A124" s="11" t="s">
        <v>148</v>
      </c>
      <c r="B124" s="184" t="s">
        <v>149</v>
      </c>
      <c r="C124" s="226">
        <v>53631.1</v>
      </c>
      <c r="D124" s="225">
        <v>47565.7</v>
      </c>
      <c r="F124" s="217">
        <f>43275600+4290112.6</f>
        <v>47565712.600000001</v>
      </c>
    </row>
    <row r="125" spans="1:6" ht="47.25" x14ac:dyDescent="0.25">
      <c r="A125" s="9" t="s">
        <v>150</v>
      </c>
      <c r="B125" s="183" t="s">
        <v>151</v>
      </c>
      <c r="C125" s="164">
        <f>C126</f>
        <v>3265.3</v>
      </c>
      <c r="D125" s="164">
        <f>D126</f>
        <v>3265.3</v>
      </c>
    </row>
    <row r="126" spans="1:6" ht="47.25" x14ac:dyDescent="0.25">
      <c r="A126" s="11" t="s">
        <v>152</v>
      </c>
      <c r="B126" s="184" t="s">
        <v>153</v>
      </c>
      <c r="C126" s="226">
        <v>3265.3</v>
      </c>
      <c r="D126" s="225">
        <v>3265.3</v>
      </c>
      <c r="F126" s="217">
        <f>3199946.67+65321.93</f>
        <v>3265268.6</v>
      </c>
    </row>
    <row r="127" spans="1:6" ht="31.5" hidden="1" x14ac:dyDescent="0.25">
      <c r="A127" s="9" t="s">
        <v>154</v>
      </c>
      <c r="B127" s="183" t="s">
        <v>155</v>
      </c>
      <c r="C127" s="164">
        <f>C128</f>
        <v>0</v>
      </c>
      <c r="D127" s="164">
        <f>D128</f>
        <v>0</v>
      </c>
    </row>
    <row r="128" spans="1:6" ht="47.25" hidden="1" x14ac:dyDescent="0.25">
      <c r="A128" s="11" t="s">
        <v>156</v>
      </c>
      <c r="B128" s="184" t="s">
        <v>157</v>
      </c>
      <c r="C128" s="170">
        <v>0</v>
      </c>
      <c r="D128" s="170">
        <v>0</v>
      </c>
    </row>
    <row r="129" spans="1:6" ht="63" x14ac:dyDescent="0.25">
      <c r="A129" s="9" t="s">
        <v>158</v>
      </c>
      <c r="B129" s="183" t="s">
        <v>159</v>
      </c>
      <c r="C129" s="164">
        <f t="shared" ref="C129:D129" si="21">SUM(C130)</f>
        <v>3718.4</v>
      </c>
      <c r="D129" s="164">
        <f t="shared" si="21"/>
        <v>3718.4</v>
      </c>
    </row>
    <row r="130" spans="1:6" ht="63" x14ac:dyDescent="0.25">
      <c r="A130" s="11" t="s">
        <v>160</v>
      </c>
      <c r="B130" s="184" t="s">
        <v>161</v>
      </c>
      <c r="C130" s="226">
        <v>3718.4</v>
      </c>
      <c r="D130" s="225">
        <v>3718.4</v>
      </c>
      <c r="F130" s="217">
        <f>3532435+185917.62</f>
        <v>3718352.62</v>
      </c>
    </row>
    <row r="131" spans="1:6" ht="47.25" x14ac:dyDescent="0.25">
      <c r="A131" s="9" t="s">
        <v>909</v>
      </c>
      <c r="B131" s="183" t="s">
        <v>910</v>
      </c>
      <c r="C131" s="164">
        <f>C132</f>
        <v>7401</v>
      </c>
      <c r="D131" s="164">
        <f>D132</f>
        <v>7317.5</v>
      </c>
    </row>
    <row r="132" spans="1:6" ht="63" x14ac:dyDescent="0.25">
      <c r="A132" s="11" t="s">
        <v>908</v>
      </c>
      <c r="B132" s="184" t="s">
        <v>905</v>
      </c>
      <c r="C132" s="226">
        <v>7401</v>
      </c>
      <c r="D132" s="225">
        <v>7317.5</v>
      </c>
      <c r="F132" s="217">
        <f>6951630.75+365879.62</f>
        <v>7317510.3700000001</v>
      </c>
    </row>
    <row r="133" spans="1:6" ht="47.25" hidden="1" x14ac:dyDescent="0.25">
      <c r="A133" s="9" t="s">
        <v>1047</v>
      </c>
      <c r="B133" s="183" t="s">
        <v>1048</v>
      </c>
      <c r="C133" s="164">
        <f>C134</f>
        <v>0</v>
      </c>
      <c r="D133" s="164">
        <f>D134</f>
        <v>0</v>
      </c>
    </row>
    <row r="134" spans="1:6" ht="47.25" hidden="1" x14ac:dyDescent="0.25">
      <c r="A134" s="11" t="s">
        <v>1049</v>
      </c>
      <c r="B134" s="184" t="s">
        <v>1050</v>
      </c>
      <c r="C134" s="170">
        <v>0</v>
      </c>
      <c r="D134" s="170">
        <v>0</v>
      </c>
    </row>
    <row r="135" spans="1:6" x14ac:dyDescent="0.25">
      <c r="A135" s="9" t="s">
        <v>1051</v>
      </c>
      <c r="B135" s="183" t="s">
        <v>1052</v>
      </c>
      <c r="C135" s="164">
        <f t="shared" ref="C135:D135" si="22">C136</f>
        <v>19151.5</v>
      </c>
      <c r="D135" s="164">
        <f t="shared" si="22"/>
        <v>19151.400000000001</v>
      </c>
    </row>
    <row r="136" spans="1:6" x14ac:dyDescent="0.25">
      <c r="A136" s="11" t="s">
        <v>1053</v>
      </c>
      <c r="B136" s="184" t="s">
        <v>1054</v>
      </c>
      <c r="C136" s="226">
        <v>19151.5</v>
      </c>
      <c r="D136" s="225">
        <v>19151.400000000001</v>
      </c>
      <c r="F136" s="217">
        <f>18768400+383028.59</f>
        <v>19151428.59</v>
      </c>
    </row>
    <row r="137" spans="1:6" ht="31.5" hidden="1" x14ac:dyDescent="0.25">
      <c r="A137" s="9" t="s">
        <v>1055</v>
      </c>
      <c r="B137" s="183" t="s">
        <v>1056</v>
      </c>
      <c r="C137" s="164">
        <f t="shared" ref="C137:D137" si="23">C138</f>
        <v>0</v>
      </c>
      <c r="D137" s="164">
        <f t="shared" si="23"/>
        <v>0</v>
      </c>
    </row>
    <row r="138" spans="1:6" ht="31.5" hidden="1" x14ac:dyDescent="0.25">
      <c r="A138" s="11" t="s">
        <v>932</v>
      </c>
      <c r="B138" s="184" t="s">
        <v>933</v>
      </c>
      <c r="C138" s="169"/>
      <c r="D138" s="176"/>
    </row>
    <row r="139" spans="1:6" ht="31.5" hidden="1" x14ac:dyDescent="0.25">
      <c r="A139" s="9" t="s">
        <v>1057</v>
      </c>
      <c r="B139" s="183" t="s">
        <v>1058</v>
      </c>
      <c r="C139" s="164">
        <f t="shared" ref="C139:D139" si="24">C140</f>
        <v>0</v>
      </c>
      <c r="D139" s="164">
        <f t="shared" si="24"/>
        <v>0</v>
      </c>
    </row>
    <row r="140" spans="1:6" ht="31.5" hidden="1" x14ac:dyDescent="0.25">
      <c r="A140" s="11" t="s">
        <v>1059</v>
      </c>
      <c r="B140" s="184" t="s">
        <v>1060</v>
      </c>
      <c r="C140" s="169">
        <v>0</v>
      </c>
      <c r="D140" s="176">
        <v>0</v>
      </c>
    </row>
    <row r="141" spans="1:6" ht="31.5" hidden="1" x14ac:dyDescent="0.25">
      <c r="A141" s="9" t="s">
        <v>1061</v>
      </c>
      <c r="B141" s="183" t="s">
        <v>1062</v>
      </c>
      <c r="C141" s="164">
        <f t="shared" ref="C141:D141" si="25">C142</f>
        <v>0</v>
      </c>
      <c r="D141" s="164">
        <f t="shared" si="25"/>
        <v>0</v>
      </c>
    </row>
    <row r="142" spans="1:6" ht="31.5" hidden="1" x14ac:dyDescent="0.25">
      <c r="A142" s="11" t="s">
        <v>1063</v>
      </c>
      <c r="B142" s="184" t="s">
        <v>1064</v>
      </c>
      <c r="C142" s="169">
        <v>0</v>
      </c>
      <c r="D142" s="176">
        <v>0</v>
      </c>
    </row>
    <row r="143" spans="1:6" ht="47.25" hidden="1" x14ac:dyDescent="0.25">
      <c r="A143" s="9" t="s">
        <v>1065</v>
      </c>
      <c r="B143" s="183" t="s">
        <v>1066</v>
      </c>
      <c r="C143" s="164">
        <f t="shared" ref="C143:D143" si="26">C144</f>
        <v>0</v>
      </c>
      <c r="D143" s="164">
        <f t="shared" si="26"/>
        <v>0</v>
      </c>
    </row>
    <row r="144" spans="1:6" ht="63" hidden="1" x14ac:dyDescent="0.25">
      <c r="A144" s="11" t="s">
        <v>934</v>
      </c>
      <c r="B144" s="184" t="s">
        <v>935</v>
      </c>
      <c r="C144" s="169"/>
      <c r="D144" s="176"/>
    </row>
    <row r="145" spans="1:6" x14ac:dyDescent="0.25">
      <c r="A145" s="10" t="s">
        <v>162</v>
      </c>
      <c r="B145" s="183" t="s">
        <v>163</v>
      </c>
      <c r="C145" s="164">
        <f>SUM(C146)</f>
        <v>220282.2</v>
      </c>
      <c r="D145" s="164">
        <f>SUM(D146)</f>
        <v>219139.20000000001</v>
      </c>
    </row>
    <row r="146" spans="1:6" x14ac:dyDescent="0.25">
      <c r="A146" s="8" t="s">
        <v>164</v>
      </c>
      <c r="B146" s="184" t="s">
        <v>165</v>
      </c>
      <c r="C146" s="166">
        <f>SUM(C148:C172)</f>
        <v>220282.2</v>
      </c>
      <c r="D146" s="166">
        <f>SUM(D148:D172)</f>
        <v>219139.20000000001</v>
      </c>
    </row>
    <row r="147" spans="1:6" x14ac:dyDescent="0.25">
      <c r="A147" s="8" t="s">
        <v>166</v>
      </c>
      <c r="B147" s="184"/>
      <c r="C147" s="166"/>
      <c r="D147" s="166"/>
    </row>
    <row r="148" spans="1:6" ht="31.5" x14ac:dyDescent="0.25">
      <c r="A148" s="8"/>
      <c r="B148" s="184" t="s">
        <v>167</v>
      </c>
      <c r="C148" s="170">
        <v>98144.6</v>
      </c>
      <c r="D148" s="170">
        <v>98144.6</v>
      </c>
      <c r="F148" s="217">
        <v>98144600</v>
      </c>
    </row>
    <row r="149" spans="1:6" ht="31.5" x14ac:dyDescent="0.25">
      <c r="A149" s="8"/>
      <c r="B149" s="185" t="s">
        <v>168</v>
      </c>
      <c r="C149" s="166">
        <v>8467.1</v>
      </c>
      <c r="D149" s="166">
        <v>8467</v>
      </c>
      <c r="F149" s="217">
        <v>8467043</v>
      </c>
    </row>
    <row r="150" spans="1:6" ht="31.5" x14ac:dyDescent="0.25">
      <c r="A150" s="8"/>
      <c r="B150" s="185" t="s">
        <v>169</v>
      </c>
      <c r="C150" s="170">
        <v>11703</v>
      </c>
      <c r="D150" s="170">
        <v>11703</v>
      </c>
      <c r="F150" s="217">
        <v>11703000</v>
      </c>
    </row>
    <row r="151" spans="1:6" ht="31.5" x14ac:dyDescent="0.25">
      <c r="A151" s="8"/>
      <c r="B151" s="185" t="s">
        <v>170</v>
      </c>
      <c r="C151" s="166">
        <v>9990</v>
      </c>
      <c r="D151" s="166">
        <v>9417.6</v>
      </c>
      <c r="F151" s="217">
        <v>9417583.7400000002</v>
      </c>
    </row>
    <row r="152" spans="1:6" hidden="1" x14ac:dyDescent="0.25">
      <c r="A152" s="8"/>
      <c r="B152" s="185" t="s">
        <v>171</v>
      </c>
      <c r="C152" s="166"/>
      <c r="D152" s="166"/>
    </row>
    <row r="153" spans="1:6" ht="31.5" x14ac:dyDescent="0.25">
      <c r="A153" s="8"/>
      <c r="B153" s="184" t="s">
        <v>172</v>
      </c>
      <c r="C153" s="170">
        <v>6756.7</v>
      </c>
      <c r="D153" s="170">
        <v>6756.7</v>
      </c>
      <c r="F153" s="217">
        <v>6756700</v>
      </c>
    </row>
    <row r="154" spans="1:6" ht="31.5" x14ac:dyDescent="0.25">
      <c r="A154" s="8"/>
      <c r="B154" s="188" t="s">
        <v>1067</v>
      </c>
      <c r="C154" s="170">
        <v>200</v>
      </c>
      <c r="D154" s="170">
        <v>200</v>
      </c>
      <c r="F154" s="217">
        <v>200000</v>
      </c>
    </row>
    <row r="155" spans="1:6" ht="31.5" hidden="1" x14ac:dyDescent="0.25">
      <c r="A155" s="8"/>
      <c r="B155" s="184" t="s">
        <v>174</v>
      </c>
      <c r="C155" s="170"/>
      <c r="D155" s="170"/>
    </row>
    <row r="156" spans="1:6" ht="31.5" x14ac:dyDescent="0.25">
      <c r="A156" s="8"/>
      <c r="B156" s="184" t="s">
        <v>175</v>
      </c>
      <c r="C156" s="170">
        <v>500</v>
      </c>
      <c r="D156" s="170">
        <v>500</v>
      </c>
      <c r="F156" s="217">
        <v>500000</v>
      </c>
    </row>
    <row r="157" spans="1:6" ht="31.5" x14ac:dyDescent="0.25">
      <c r="A157" s="8"/>
      <c r="B157" s="184" t="s">
        <v>176</v>
      </c>
      <c r="C157" s="170">
        <v>800</v>
      </c>
      <c r="D157" s="170">
        <v>800</v>
      </c>
      <c r="F157" s="217">
        <v>800000</v>
      </c>
    </row>
    <row r="158" spans="1:6" ht="31.5" x14ac:dyDescent="0.25">
      <c r="A158" s="8"/>
      <c r="B158" s="184" t="s">
        <v>177</v>
      </c>
      <c r="C158" s="170">
        <v>1000</v>
      </c>
      <c r="D158" s="170">
        <v>643.79999999999995</v>
      </c>
      <c r="E158" s="2">
        <v>643.79999999999995</v>
      </c>
      <c r="F158" s="217">
        <v>643835.92000000004</v>
      </c>
    </row>
    <row r="159" spans="1:6" ht="31.5" hidden="1" x14ac:dyDescent="0.25">
      <c r="A159" s="8"/>
      <c r="B159" s="184" t="s">
        <v>178</v>
      </c>
      <c r="C159" s="166"/>
      <c r="D159" s="166"/>
    </row>
    <row r="160" spans="1:6" ht="47.25" x14ac:dyDescent="0.25">
      <c r="A160" s="8"/>
      <c r="B160" s="184" t="s">
        <v>1068</v>
      </c>
      <c r="C160" s="166">
        <v>1000</v>
      </c>
      <c r="D160" s="166">
        <v>1000</v>
      </c>
      <c r="F160" s="217">
        <v>1000000</v>
      </c>
    </row>
    <row r="161" spans="1:6" ht="47.25" x14ac:dyDescent="0.25">
      <c r="A161" s="8"/>
      <c r="B161" s="184" t="s">
        <v>979</v>
      </c>
      <c r="C161" s="170">
        <v>10837.3</v>
      </c>
      <c r="D161" s="170">
        <v>10837.3</v>
      </c>
      <c r="F161" s="217">
        <v>10837255.32</v>
      </c>
    </row>
    <row r="162" spans="1:6" hidden="1" x14ac:dyDescent="0.25">
      <c r="A162" s="8"/>
      <c r="B162" s="184" t="s">
        <v>981</v>
      </c>
      <c r="C162" s="166"/>
      <c r="D162" s="166"/>
    </row>
    <row r="163" spans="1:6" x14ac:dyDescent="0.25">
      <c r="A163" s="8"/>
      <c r="B163" s="184" t="s">
        <v>982</v>
      </c>
      <c r="C163" s="170">
        <v>995.8</v>
      </c>
      <c r="D163" s="170">
        <v>995.8</v>
      </c>
      <c r="F163" s="217">
        <v>995800</v>
      </c>
    </row>
    <row r="164" spans="1:6" ht="47.25" hidden="1" x14ac:dyDescent="0.25">
      <c r="A164" s="8"/>
      <c r="B164" s="184" t="s">
        <v>983</v>
      </c>
      <c r="C164" s="171">
        <v>0</v>
      </c>
      <c r="D164" s="176">
        <v>0</v>
      </c>
    </row>
    <row r="165" spans="1:6" ht="31.5" x14ac:dyDescent="0.25">
      <c r="A165" s="8"/>
      <c r="B165" s="184" t="s">
        <v>173</v>
      </c>
      <c r="C165" s="170">
        <v>39100</v>
      </c>
      <c r="D165" s="170">
        <v>38885.699999999997</v>
      </c>
      <c r="F165" s="217">
        <v>38885741.140000001</v>
      </c>
    </row>
    <row r="166" spans="1:6" ht="31.5" x14ac:dyDescent="0.25">
      <c r="A166" s="8"/>
      <c r="B166" s="185" t="s">
        <v>985</v>
      </c>
      <c r="C166" s="166">
        <v>14014.6</v>
      </c>
      <c r="D166" s="166">
        <v>14014.6</v>
      </c>
      <c r="F166" s="217">
        <v>14014600</v>
      </c>
    </row>
    <row r="167" spans="1:6" ht="31.5" x14ac:dyDescent="0.25">
      <c r="A167" s="8"/>
      <c r="B167" s="185" t="s">
        <v>990</v>
      </c>
      <c r="C167" s="166">
        <v>8331.9</v>
      </c>
      <c r="D167" s="166">
        <v>8331.9</v>
      </c>
      <c r="F167" s="217">
        <v>8331900</v>
      </c>
    </row>
    <row r="168" spans="1:6" x14ac:dyDescent="0.25">
      <c r="A168" s="8"/>
      <c r="B168" s="185" t="s">
        <v>1069</v>
      </c>
      <c r="C168" s="170">
        <v>500</v>
      </c>
      <c r="D168" s="170">
        <v>500</v>
      </c>
      <c r="F168" s="217">
        <v>500000</v>
      </c>
    </row>
    <row r="169" spans="1:6" x14ac:dyDescent="0.25">
      <c r="A169" s="8"/>
      <c r="B169" s="189" t="s">
        <v>980</v>
      </c>
      <c r="C169" s="170">
        <v>500</v>
      </c>
      <c r="D169" s="170">
        <v>500</v>
      </c>
      <c r="F169" s="217">
        <v>500000</v>
      </c>
    </row>
    <row r="170" spans="1:6" x14ac:dyDescent="0.25">
      <c r="A170" s="8"/>
      <c r="B170" s="189" t="s">
        <v>1070</v>
      </c>
      <c r="C170" s="170">
        <v>5112.2</v>
      </c>
      <c r="D170" s="170">
        <v>5112.2</v>
      </c>
      <c r="F170" s="217">
        <v>5112199.68</v>
      </c>
    </row>
    <row r="171" spans="1:6" ht="47.25" x14ac:dyDescent="0.25">
      <c r="A171" s="8"/>
      <c r="B171" s="189" t="s">
        <v>1071</v>
      </c>
      <c r="C171" s="170">
        <v>2000</v>
      </c>
      <c r="D171" s="170">
        <v>2000</v>
      </c>
      <c r="F171" s="217">
        <v>2000000</v>
      </c>
    </row>
    <row r="172" spans="1:6" ht="47.25" x14ac:dyDescent="0.25">
      <c r="A172" s="8"/>
      <c r="B172" s="185" t="s">
        <v>1072</v>
      </c>
      <c r="C172" s="172">
        <v>329</v>
      </c>
      <c r="D172" s="172">
        <v>329</v>
      </c>
      <c r="F172" s="217">
        <v>328949</v>
      </c>
    </row>
    <row r="173" spans="1:6" x14ac:dyDescent="0.25">
      <c r="A173" s="10" t="s">
        <v>179</v>
      </c>
      <c r="B173" s="183" t="s">
        <v>180</v>
      </c>
      <c r="C173" s="164">
        <f>SUM(C174,C176,C178,C180,C182)</f>
        <v>657210.10000000009</v>
      </c>
      <c r="D173" s="164">
        <f>SUM(D174,D176,D178,D180,D182)</f>
        <v>656783</v>
      </c>
    </row>
    <row r="174" spans="1:6" ht="78.75" x14ac:dyDescent="0.25">
      <c r="A174" s="10" t="s">
        <v>181</v>
      </c>
      <c r="B174" s="183" t="s">
        <v>182</v>
      </c>
      <c r="C174" s="164">
        <f>SUM(C175)</f>
        <v>52</v>
      </c>
      <c r="D174" s="164">
        <f>SUM(D175)</f>
        <v>34.4</v>
      </c>
    </row>
    <row r="175" spans="1:6" ht="63" x14ac:dyDescent="0.25">
      <c r="A175" s="8" t="s">
        <v>183</v>
      </c>
      <c r="B175" s="184" t="s">
        <v>184</v>
      </c>
      <c r="C175" s="192">
        <v>52</v>
      </c>
      <c r="D175" s="192">
        <v>34.4</v>
      </c>
      <c r="F175" s="217">
        <v>34400.75</v>
      </c>
    </row>
    <row r="176" spans="1:6" ht="63" x14ac:dyDescent="0.25">
      <c r="A176" s="9" t="s">
        <v>185</v>
      </c>
      <c r="B176" s="183" t="s">
        <v>186</v>
      </c>
      <c r="C176" s="164">
        <f>C177</f>
        <v>3600</v>
      </c>
      <c r="D176" s="164">
        <f>D177</f>
        <v>3600</v>
      </c>
    </row>
    <row r="177" spans="1:6" ht="63" x14ac:dyDescent="0.25">
      <c r="A177" s="11" t="s">
        <v>187</v>
      </c>
      <c r="B177" s="173" t="s">
        <v>188</v>
      </c>
      <c r="C177" s="170">
        <v>3600</v>
      </c>
      <c r="D177" s="170">
        <v>3600</v>
      </c>
      <c r="F177" s="217">
        <v>3600000</v>
      </c>
    </row>
    <row r="178" spans="1:6" ht="63" x14ac:dyDescent="0.25">
      <c r="A178" s="10" t="s">
        <v>189</v>
      </c>
      <c r="B178" s="183" t="s">
        <v>190</v>
      </c>
      <c r="C178" s="164">
        <f>SUM(C179)</f>
        <v>22.1</v>
      </c>
      <c r="D178" s="164">
        <f>SUM(D179)</f>
        <v>22</v>
      </c>
    </row>
    <row r="179" spans="1:6" ht="63" x14ac:dyDescent="0.25">
      <c r="A179" s="8" t="s">
        <v>191</v>
      </c>
      <c r="B179" s="184" t="s">
        <v>192</v>
      </c>
      <c r="C179" s="170">
        <v>22.1</v>
      </c>
      <c r="D179" s="170">
        <v>22</v>
      </c>
      <c r="F179" s="217">
        <v>22007.7</v>
      </c>
    </row>
    <row r="180" spans="1:6" ht="31.5" x14ac:dyDescent="0.25">
      <c r="A180" s="10" t="s">
        <v>193</v>
      </c>
      <c r="B180" s="183" t="s">
        <v>194</v>
      </c>
      <c r="C180" s="164">
        <f>SUM(C181)</f>
        <v>2341.8000000000002</v>
      </c>
      <c r="D180" s="164">
        <f>SUM(D181)</f>
        <v>2341.5</v>
      </c>
    </row>
    <row r="181" spans="1:6" ht="31.5" x14ac:dyDescent="0.25">
      <c r="A181" s="8" t="s">
        <v>195</v>
      </c>
      <c r="B181" s="184" t="s">
        <v>196</v>
      </c>
      <c r="C181" s="166">
        <v>2341.8000000000002</v>
      </c>
      <c r="D181" s="166">
        <v>2341.5</v>
      </c>
      <c r="F181" s="217">
        <v>2341529.7999999998</v>
      </c>
    </row>
    <row r="182" spans="1:6" x14ac:dyDescent="0.25">
      <c r="A182" s="10" t="s">
        <v>197</v>
      </c>
      <c r="B182" s="183" t="s">
        <v>198</v>
      </c>
      <c r="C182" s="164">
        <f>SUM(C183)</f>
        <v>651194.20000000007</v>
      </c>
      <c r="D182" s="164">
        <f>SUM(D183)</f>
        <v>650785.1</v>
      </c>
    </row>
    <row r="183" spans="1:6" x14ac:dyDescent="0.25">
      <c r="A183" s="8" t="s">
        <v>199</v>
      </c>
      <c r="B183" s="184" t="s">
        <v>200</v>
      </c>
      <c r="C183" s="166">
        <f>SUM(C185:C191)</f>
        <v>651194.20000000007</v>
      </c>
      <c r="D183" s="166">
        <f>SUM(D185:D191)</f>
        <v>650785.1</v>
      </c>
    </row>
    <row r="184" spans="1:6" x14ac:dyDescent="0.25">
      <c r="A184" s="8" t="s">
        <v>166</v>
      </c>
      <c r="B184" s="184"/>
      <c r="C184" s="166"/>
      <c r="D184" s="166"/>
    </row>
    <row r="185" spans="1:6" x14ac:dyDescent="0.25">
      <c r="A185" s="8"/>
      <c r="B185" s="184" t="s">
        <v>201</v>
      </c>
      <c r="C185" s="166">
        <v>288.60000000000002</v>
      </c>
      <c r="D185" s="166">
        <v>288.60000000000002</v>
      </c>
      <c r="F185" s="217">
        <v>288600</v>
      </c>
    </row>
    <row r="186" spans="1:6" x14ac:dyDescent="0.25">
      <c r="A186" s="8"/>
      <c r="B186" s="184" t="s">
        <v>202</v>
      </c>
      <c r="C186" s="166">
        <v>281.8</v>
      </c>
      <c r="D186" s="166">
        <v>281.8</v>
      </c>
      <c r="F186" s="217">
        <v>281800</v>
      </c>
    </row>
    <row r="187" spans="1:6" x14ac:dyDescent="0.25">
      <c r="A187" s="8"/>
      <c r="B187" s="184" t="s">
        <v>203</v>
      </c>
      <c r="C187" s="166">
        <v>1880.8</v>
      </c>
      <c r="D187" s="166">
        <v>1880.8</v>
      </c>
      <c r="F187" s="217">
        <v>1880800</v>
      </c>
    </row>
    <row r="188" spans="1:6" ht="47.25" x14ac:dyDescent="0.25">
      <c r="A188" s="8"/>
      <c r="B188" s="184" t="s">
        <v>1073</v>
      </c>
      <c r="C188" s="170">
        <v>5415.6</v>
      </c>
      <c r="D188" s="170">
        <v>5092.3</v>
      </c>
      <c r="F188" s="217">
        <v>5092240.2699999996</v>
      </c>
    </row>
    <row r="189" spans="1:6" ht="31.5" x14ac:dyDescent="0.25">
      <c r="A189" s="8"/>
      <c r="B189" s="184" t="s">
        <v>1074</v>
      </c>
      <c r="C189" s="170">
        <v>1226</v>
      </c>
      <c r="D189" s="170">
        <v>1186.5</v>
      </c>
      <c r="E189" s="2">
        <v>1186.5</v>
      </c>
      <c r="F189" s="217">
        <v>1186528.32</v>
      </c>
    </row>
    <row r="190" spans="1:6" ht="31.5" hidden="1" x14ac:dyDescent="0.25">
      <c r="A190" s="8"/>
      <c r="B190" s="184" t="s">
        <v>204</v>
      </c>
      <c r="C190" s="166"/>
      <c r="D190" s="166"/>
    </row>
    <row r="191" spans="1:6" ht="126" x14ac:dyDescent="0.25">
      <c r="A191" s="8"/>
      <c r="B191" s="184" t="s">
        <v>205</v>
      </c>
      <c r="C191" s="166">
        <v>642101.4</v>
      </c>
      <c r="D191" s="166">
        <v>642055.1</v>
      </c>
      <c r="E191" s="159"/>
      <c r="F191" s="217">
        <v>642055100</v>
      </c>
    </row>
    <row r="192" spans="1:6" x14ac:dyDescent="0.25">
      <c r="A192" s="10" t="s">
        <v>206</v>
      </c>
      <c r="B192" s="183" t="s">
        <v>207</v>
      </c>
      <c r="C192" s="164">
        <f>SUM(C193,C195,C197,C199)</f>
        <v>32861.299999999996</v>
      </c>
      <c r="D192" s="164">
        <f>SUM(D193,D195,D197,D199)</f>
        <v>32720.5</v>
      </c>
    </row>
    <row r="193" spans="1:6" ht="47.25" x14ac:dyDescent="0.25">
      <c r="A193" s="10" t="s">
        <v>208</v>
      </c>
      <c r="B193" s="183" t="s">
        <v>209</v>
      </c>
      <c r="C193" s="164">
        <f t="shared" ref="C193:D195" si="27">SUM(C194)</f>
        <v>12758.5</v>
      </c>
      <c r="D193" s="164">
        <f t="shared" si="27"/>
        <v>12617.9</v>
      </c>
    </row>
    <row r="194" spans="1:6" ht="63" x14ac:dyDescent="0.25">
      <c r="A194" s="8" t="s">
        <v>210</v>
      </c>
      <c r="B194" s="184" t="s">
        <v>211</v>
      </c>
      <c r="C194" s="166">
        <v>12758.5</v>
      </c>
      <c r="D194" s="225">
        <v>12617.9</v>
      </c>
      <c r="F194" s="217">
        <v>12617861.32</v>
      </c>
    </row>
    <row r="195" spans="1:6" ht="31.5" x14ac:dyDescent="0.25">
      <c r="A195" s="10" t="s">
        <v>1075</v>
      </c>
      <c r="B195" s="183" t="s">
        <v>1076</v>
      </c>
      <c r="C195" s="164">
        <f t="shared" si="27"/>
        <v>5000</v>
      </c>
      <c r="D195" s="164">
        <f t="shared" si="27"/>
        <v>5000</v>
      </c>
    </row>
    <row r="196" spans="1:6" ht="31.5" x14ac:dyDescent="0.25">
      <c r="A196" s="8" t="s">
        <v>1077</v>
      </c>
      <c r="B196" s="184" t="s">
        <v>1078</v>
      </c>
      <c r="C196" s="166">
        <v>5000</v>
      </c>
      <c r="D196" s="166">
        <v>5000</v>
      </c>
      <c r="F196" s="217">
        <v>5000000</v>
      </c>
    </row>
    <row r="197" spans="1:6" ht="63" x14ac:dyDescent="0.25">
      <c r="A197" s="10" t="s">
        <v>1079</v>
      </c>
      <c r="B197" s="183" t="s">
        <v>1080</v>
      </c>
      <c r="C197" s="164">
        <f t="shared" ref="C197:D197" si="28">SUM(C198)</f>
        <v>8412.6</v>
      </c>
      <c r="D197" s="164">
        <f t="shared" si="28"/>
        <v>8412.5</v>
      </c>
    </row>
    <row r="198" spans="1:6" ht="63" x14ac:dyDescent="0.25">
      <c r="A198" s="8" t="s">
        <v>1081</v>
      </c>
      <c r="B198" s="184" t="s">
        <v>1082</v>
      </c>
      <c r="C198" s="174">
        <v>8412.6</v>
      </c>
      <c r="D198" s="225">
        <v>8412.5</v>
      </c>
      <c r="F198" s="217">
        <v>8412531.6999999993</v>
      </c>
    </row>
    <row r="199" spans="1:6" x14ac:dyDescent="0.25">
      <c r="A199" s="10" t="s">
        <v>936</v>
      </c>
      <c r="B199" s="183" t="s">
        <v>1083</v>
      </c>
      <c r="C199" s="175">
        <f>SUM(C200:C201)</f>
        <v>6690.2</v>
      </c>
      <c r="D199" s="175">
        <f>SUM(D200:D201)</f>
        <v>6690.1</v>
      </c>
    </row>
    <row r="200" spans="1:6" ht="47.25" x14ac:dyDescent="0.25">
      <c r="A200" s="8"/>
      <c r="B200" s="184" t="s">
        <v>984</v>
      </c>
      <c r="C200" s="176">
        <v>4311.2</v>
      </c>
      <c r="D200" s="176">
        <v>4311.1000000000004</v>
      </c>
      <c r="F200" s="217">
        <v>4311113</v>
      </c>
    </row>
    <row r="201" spans="1:6" ht="31.5" x14ac:dyDescent="0.25">
      <c r="A201" s="8"/>
      <c r="B201" s="184" t="s">
        <v>1084</v>
      </c>
      <c r="C201" s="176">
        <v>2379</v>
      </c>
      <c r="D201" s="176">
        <v>2379</v>
      </c>
      <c r="F201" s="217">
        <v>2379000</v>
      </c>
    </row>
    <row r="202" spans="1:6" ht="78.75" x14ac:dyDescent="0.25">
      <c r="A202" s="10" t="s">
        <v>1085</v>
      </c>
      <c r="B202" s="183" t="s">
        <v>1086</v>
      </c>
      <c r="C202" s="177">
        <f>C203</f>
        <v>509.2</v>
      </c>
      <c r="D202" s="177">
        <f>D203</f>
        <v>509.2</v>
      </c>
    </row>
    <row r="203" spans="1:6" ht="31.5" x14ac:dyDescent="0.25">
      <c r="A203" s="8" t="s">
        <v>1087</v>
      </c>
      <c r="B203" s="184" t="s">
        <v>1088</v>
      </c>
      <c r="C203" s="176">
        <v>509.2</v>
      </c>
      <c r="D203" s="176">
        <v>509.2</v>
      </c>
    </row>
    <row r="204" spans="1:6" ht="47.25" x14ac:dyDescent="0.25">
      <c r="A204" s="144" t="s">
        <v>212</v>
      </c>
      <c r="B204" s="186" t="s">
        <v>213</v>
      </c>
      <c r="C204" s="164">
        <f>SUM(C205:C206)</f>
        <v>-1078.5999999999999</v>
      </c>
      <c r="D204" s="164">
        <f>SUM(D205:D206)</f>
        <v>-1078.5999999999999</v>
      </c>
    </row>
    <row r="205" spans="1:6" ht="31.5" hidden="1" x14ac:dyDescent="0.25">
      <c r="A205" s="53" t="s">
        <v>214</v>
      </c>
      <c r="B205" s="190" t="s">
        <v>215</v>
      </c>
      <c r="C205" s="166"/>
      <c r="D205" s="166"/>
    </row>
    <row r="206" spans="1:6" ht="47.25" x14ac:dyDescent="0.25">
      <c r="A206" s="53" t="s">
        <v>216</v>
      </c>
      <c r="B206" s="190" t="s">
        <v>217</v>
      </c>
      <c r="C206" s="166">
        <v>-1078.5999999999999</v>
      </c>
      <c r="D206" s="166">
        <v>-1078.5999999999999</v>
      </c>
    </row>
    <row r="207" spans="1:6" x14ac:dyDescent="0.25">
      <c r="A207" s="10" t="s">
        <v>218</v>
      </c>
      <c r="B207" s="183"/>
      <c r="C207" s="164">
        <f>SUM(C11,C113)</f>
        <v>1952148.4999999998</v>
      </c>
      <c r="D207" s="164">
        <f>SUM(D11,D113)</f>
        <v>1935533.4</v>
      </c>
      <c r="E207" s="209"/>
    </row>
    <row r="208" spans="1:6" x14ac:dyDescent="0.25">
      <c r="A208" s="8" t="s">
        <v>219</v>
      </c>
      <c r="B208" s="191"/>
      <c r="C208" s="178"/>
      <c r="D208" s="198"/>
    </row>
    <row r="209" spans="1:4" x14ac:dyDescent="0.25">
      <c r="A209" s="158" t="s">
        <v>220</v>
      </c>
      <c r="B209" s="191"/>
      <c r="C209" s="179">
        <f>C207-C173</f>
        <v>1294938.3999999997</v>
      </c>
      <c r="D209" s="179">
        <f>D207-D173</f>
        <v>1278750.3999999999</v>
      </c>
    </row>
  </sheetData>
  <mergeCells count="1">
    <mergeCell ref="A6:D6"/>
  </mergeCells>
  <pageMargins left="0.78740157480314965" right="0.31496062992125984" top="0.39370078740157483" bottom="0.39370078740157483" header="0.11811023622047245" footer="0.31496062992125984"/>
  <pageSetup paperSize="9" scale="68" fitToHeight="14" orientation="portrait" r:id="rId1"/>
  <headerFooter differentFirst="1"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6"/>
  <sheetViews>
    <sheetView zoomScaleNormal="100" workbookViewId="0">
      <selection activeCell="T11" sqref="T11"/>
    </sheetView>
  </sheetViews>
  <sheetFormatPr defaultRowHeight="15" x14ac:dyDescent="0.25"/>
  <cols>
    <col min="1" max="1" width="65.7109375" style="22" customWidth="1"/>
    <col min="2" max="2" width="4" style="22" hidden="1" customWidth="1"/>
    <col min="3" max="4" width="3.7109375" style="23" customWidth="1"/>
    <col min="5" max="5" width="16.7109375" style="23" customWidth="1"/>
    <col min="6" max="6" width="4.7109375" style="23" customWidth="1"/>
    <col min="7" max="7" width="13.5703125" style="23" customWidth="1"/>
    <col min="8" max="8" width="12.7109375" style="21" customWidth="1"/>
    <col min="9" max="9" width="9.85546875" style="30" hidden="1" customWidth="1"/>
    <col min="10" max="17" width="0" style="30" hidden="1" customWidth="1"/>
    <col min="18" max="255" width="9.140625" style="30"/>
    <col min="256" max="256" width="65.7109375" style="30" customWidth="1"/>
    <col min="257" max="257" width="0" style="30" hidden="1" customWidth="1"/>
    <col min="258" max="259" width="3.7109375" style="30" customWidth="1"/>
    <col min="260" max="260" width="16.7109375" style="30" customWidth="1"/>
    <col min="261" max="261" width="4.7109375" style="30" customWidth="1"/>
    <col min="262" max="262" width="12.7109375" style="30" customWidth="1"/>
    <col min="263" max="263" width="9.140625" style="30"/>
    <col min="264" max="264" width="9.85546875" style="30" bestFit="1" customWidth="1"/>
    <col min="265" max="511" width="9.140625" style="30"/>
    <col min="512" max="512" width="65.7109375" style="30" customWidth="1"/>
    <col min="513" max="513" width="0" style="30" hidden="1" customWidth="1"/>
    <col min="514" max="515" width="3.7109375" style="30" customWidth="1"/>
    <col min="516" max="516" width="16.7109375" style="30" customWidth="1"/>
    <col min="517" max="517" width="4.7109375" style="30" customWidth="1"/>
    <col min="518" max="518" width="12.7109375" style="30" customWidth="1"/>
    <col min="519" max="519" width="9.140625" style="30"/>
    <col min="520" max="520" width="9.85546875" style="30" bestFit="1" customWidth="1"/>
    <col min="521" max="767" width="9.140625" style="30"/>
    <col min="768" max="768" width="65.7109375" style="30" customWidth="1"/>
    <col min="769" max="769" width="0" style="30" hidden="1" customWidth="1"/>
    <col min="770" max="771" width="3.7109375" style="30" customWidth="1"/>
    <col min="772" max="772" width="16.7109375" style="30" customWidth="1"/>
    <col min="773" max="773" width="4.7109375" style="30" customWidth="1"/>
    <col min="774" max="774" width="12.7109375" style="30" customWidth="1"/>
    <col min="775" max="775" width="9.140625" style="30"/>
    <col min="776" max="776" width="9.85546875" style="30" bestFit="1" customWidth="1"/>
    <col min="777" max="1023" width="9.140625" style="30"/>
    <col min="1024" max="1024" width="65.7109375" style="30" customWidth="1"/>
    <col min="1025" max="1025" width="0" style="30" hidden="1" customWidth="1"/>
    <col min="1026" max="1027" width="3.7109375" style="30" customWidth="1"/>
    <col min="1028" max="1028" width="16.7109375" style="30" customWidth="1"/>
    <col min="1029" max="1029" width="4.7109375" style="30" customWidth="1"/>
    <col min="1030" max="1030" width="12.7109375" style="30" customWidth="1"/>
    <col min="1031" max="1031" width="9.140625" style="30"/>
    <col min="1032" max="1032" width="9.85546875" style="30" bestFit="1" customWidth="1"/>
    <col min="1033" max="1279" width="9.140625" style="30"/>
    <col min="1280" max="1280" width="65.7109375" style="30" customWidth="1"/>
    <col min="1281" max="1281" width="0" style="30" hidden="1" customWidth="1"/>
    <col min="1282" max="1283" width="3.7109375" style="30" customWidth="1"/>
    <col min="1284" max="1284" width="16.7109375" style="30" customWidth="1"/>
    <col min="1285" max="1285" width="4.7109375" style="30" customWidth="1"/>
    <col min="1286" max="1286" width="12.7109375" style="30" customWidth="1"/>
    <col min="1287" max="1287" width="9.140625" style="30"/>
    <col min="1288" max="1288" width="9.85546875" style="30" bestFit="1" customWidth="1"/>
    <col min="1289" max="1535" width="9.140625" style="30"/>
    <col min="1536" max="1536" width="65.7109375" style="30" customWidth="1"/>
    <col min="1537" max="1537" width="0" style="30" hidden="1" customWidth="1"/>
    <col min="1538" max="1539" width="3.7109375" style="30" customWidth="1"/>
    <col min="1540" max="1540" width="16.7109375" style="30" customWidth="1"/>
    <col min="1541" max="1541" width="4.7109375" style="30" customWidth="1"/>
    <col min="1542" max="1542" width="12.7109375" style="30" customWidth="1"/>
    <col min="1543" max="1543" width="9.140625" style="30"/>
    <col min="1544" max="1544" width="9.85546875" style="30" bestFit="1" customWidth="1"/>
    <col min="1545" max="1791" width="9.140625" style="30"/>
    <col min="1792" max="1792" width="65.7109375" style="30" customWidth="1"/>
    <col min="1793" max="1793" width="0" style="30" hidden="1" customWidth="1"/>
    <col min="1794" max="1795" width="3.7109375" style="30" customWidth="1"/>
    <col min="1796" max="1796" width="16.7109375" style="30" customWidth="1"/>
    <col min="1797" max="1797" width="4.7109375" style="30" customWidth="1"/>
    <col min="1798" max="1798" width="12.7109375" style="30" customWidth="1"/>
    <col min="1799" max="1799" width="9.140625" style="30"/>
    <col min="1800" max="1800" width="9.85546875" style="30" bestFit="1" customWidth="1"/>
    <col min="1801" max="2047" width="9.140625" style="30"/>
    <col min="2048" max="2048" width="65.7109375" style="30" customWidth="1"/>
    <col min="2049" max="2049" width="0" style="30" hidden="1" customWidth="1"/>
    <col min="2050" max="2051" width="3.7109375" style="30" customWidth="1"/>
    <col min="2052" max="2052" width="16.7109375" style="30" customWidth="1"/>
    <col min="2053" max="2053" width="4.7109375" style="30" customWidth="1"/>
    <col min="2054" max="2054" width="12.7109375" style="30" customWidth="1"/>
    <col min="2055" max="2055" width="9.140625" style="30"/>
    <col min="2056" max="2056" width="9.85546875" style="30" bestFit="1" customWidth="1"/>
    <col min="2057" max="2303" width="9.140625" style="30"/>
    <col min="2304" max="2304" width="65.7109375" style="30" customWidth="1"/>
    <col min="2305" max="2305" width="0" style="30" hidden="1" customWidth="1"/>
    <col min="2306" max="2307" width="3.7109375" style="30" customWidth="1"/>
    <col min="2308" max="2308" width="16.7109375" style="30" customWidth="1"/>
    <col min="2309" max="2309" width="4.7109375" style="30" customWidth="1"/>
    <col min="2310" max="2310" width="12.7109375" style="30" customWidth="1"/>
    <col min="2311" max="2311" width="9.140625" style="30"/>
    <col min="2312" max="2312" width="9.85546875" style="30" bestFit="1" customWidth="1"/>
    <col min="2313" max="2559" width="9.140625" style="30"/>
    <col min="2560" max="2560" width="65.7109375" style="30" customWidth="1"/>
    <col min="2561" max="2561" width="0" style="30" hidden="1" customWidth="1"/>
    <col min="2562" max="2563" width="3.7109375" style="30" customWidth="1"/>
    <col min="2564" max="2564" width="16.7109375" style="30" customWidth="1"/>
    <col min="2565" max="2565" width="4.7109375" style="30" customWidth="1"/>
    <col min="2566" max="2566" width="12.7109375" style="30" customWidth="1"/>
    <col min="2567" max="2567" width="9.140625" style="30"/>
    <col min="2568" max="2568" width="9.85546875" style="30" bestFit="1" customWidth="1"/>
    <col min="2569" max="2815" width="9.140625" style="30"/>
    <col min="2816" max="2816" width="65.7109375" style="30" customWidth="1"/>
    <col min="2817" max="2817" width="0" style="30" hidden="1" customWidth="1"/>
    <col min="2818" max="2819" width="3.7109375" style="30" customWidth="1"/>
    <col min="2820" max="2820" width="16.7109375" style="30" customWidth="1"/>
    <col min="2821" max="2821" width="4.7109375" style="30" customWidth="1"/>
    <col min="2822" max="2822" width="12.7109375" style="30" customWidth="1"/>
    <col min="2823" max="2823" width="9.140625" style="30"/>
    <col min="2824" max="2824" width="9.85546875" style="30" bestFit="1" customWidth="1"/>
    <col min="2825" max="3071" width="9.140625" style="30"/>
    <col min="3072" max="3072" width="65.7109375" style="30" customWidth="1"/>
    <col min="3073" max="3073" width="0" style="30" hidden="1" customWidth="1"/>
    <col min="3074" max="3075" width="3.7109375" style="30" customWidth="1"/>
    <col min="3076" max="3076" width="16.7109375" style="30" customWidth="1"/>
    <col min="3077" max="3077" width="4.7109375" style="30" customWidth="1"/>
    <col min="3078" max="3078" width="12.7109375" style="30" customWidth="1"/>
    <col min="3079" max="3079" width="9.140625" style="30"/>
    <col min="3080" max="3080" width="9.85546875" style="30" bestFit="1" customWidth="1"/>
    <col min="3081" max="3327" width="9.140625" style="30"/>
    <col min="3328" max="3328" width="65.7109375" style="30" customWidth="1"/>
    <col min="3329" max="3329" width="0" style="30" hidden="1" customWidth="1"/>
    <col min="3330" max="3331" width="3.7109375" style="30" customWidth="1"/>
    <col min="3332" max="3332" width="16.7109375" style="30" customWidth="1"/>
    <col min="3333" max="3333" width="4.7109375" style="30" customWidth="1"/>
    <col min="3334" max="3334" width="12.7109375" style="30" customWidth="1"/>
    <col min="3335" max="3335" width="9.140625" style="30"/>
    <col min="3336" max="3336" width="9.85546875" style="30" bestFit="1" customWidth="1"/>
    <col min="3337" max="3583" width="9.140625" style="30"/>
    <col min="3584" max="3584" width="65.7109375" style="30" customWidth="1"/>
    <col min="3585" max="3585" width="0" style="30" hidden="1" customWidth="1"/>
    <col min="3586" max="3587" width="3.7109375" style="30" customWidth="1"/>
    <col min="3588" max="3588" width="16.7109375" style="30" customWidth="1"/>
    <col min="3589" max="3589" width="4.7109375" style="30" customWidth="1"/>
    <col min="3590" max="3590" width="12.7109375" style="30" customWidth="1"/>
    <col min="3591" max="3591" width="9.140625" style="30"/>
    <col min="3592" max="3592" width="9.85546875" style="30" bestFit="1" customWidth="1"/>
    <col min="3593" max="3839" width="9.140625" style="30"/>
    <col min="3840" max="3840" width="65.7109375" style="30" customWidth="1"/>
    <col min="3841" max="3841" width="0" style="30" hidden="1" customWidth="1"/>
    <col min="3842" max="3843" width="3.7109375" style="30" customWidth="1"/>
    <col min="3844" max="3844" width="16.7109375" style="30" customWidth="1"/>
    <col min="3845" max="3845" width="4.7109375" style="30" customWidth="1"/>
    <col min="3846" max="3846" width="12.7109375" style="30" customWidth="1"/>
    <col min="3847" max="3847" width="9.140625" style="30"/>
    <col min="3848" max="3848" width="9.85546875" style="30" bestFit="1" customWidth="1"/>
    <col min="3849" max="4095" width="9.140625" style="30"/>
    <col min="4096" max="4096" width="65.7109375" style="30" customWidth="1"/>
    <col min="4097" max="4097" width="0" style="30" hidden="1" customWidth="1"/>
    <col min="4098" max="4099" width="3.7109375" style="30" customWidth="1"/>
    <col min="4100" max="4100" width="16.7109375" style="30" customWidth="1"/>
    <col min="4101" max="4101" width="4.7109375" style="30" customWidth="1"/>
    <col min="4102" max="4102" width="12.7109375" style="30" customWidth="1"/>
    <col min="4103" max="4103" width="9.140625" style="30"/>
    <col min="4104" max="4104" width="9.85546875" style="30" bestFit="1" customWidth="1"/>
    <col min="4105" max="4351" width="9.140625" style="30"/>
    <col min="4352" max="4352" width="65.7109375" style="30" customWidth="1"/>
    <col min="4353" max="4353" width="0" style="30" hidden="1" customWidth="1"/>
    <col min="4354" max="4355" width="3.7109375" style="30" customWidth="1"/>
    <col min="4356" max="4356" width="16.7109375" style="30" customWidth="1"/>
    <col min="4357" max="4357" width="4.7109375" style="30" customWidth="1"/>
    <col min="4358" max="4358" width="12.7109375" style="30" customWidth="1"/>
    <col min="4359" max="4359" width="9.140625" style="30"/>
    <col min="4360" max="4360" width="9.85546875" style="30" bestFit="1" customWidth="1"/>
    <col min="4361" max="4607" width="9.140625" style="30"/>
    <col min="4608" max="4608" width="65.7109375" style="30" customWidth="1"/>
    <col min="4609" max="4609" width="0" style="30" hidden="1" customWidth="1"/>
    <col min="4610" max="4611" width="3.7109375" style="30" customWidth="1"/>
    <col min="4612" max="4612" width="16.7109375" style="30" customWidth="1"/>
    <col min="4613" max="4613" width="4.7109375" style="30" customWidth="1"/>
    <col min="4614" max="4614" width="12.7109375" style="30" customWidth="1"/>
    <col min="4615" max="4615" width="9.140625" style="30"/>
    <col min="4616" max="4616" width="9.85546875" style="30" bestFit="1" customWidth="1"/>
    <col min="4617" max="4863" width="9.140625" style="30"/>
    <col min="4864" max="4864" width="65.7109375" style="30" customWidth="1"/>
    <col min="4865" max="4865" width="0" style="30" hidden="1" customWidth="1"/>
    <col min="4866" max="4867" width="3.7109375" style="30" customWidth="1"/>
    <col min="4868" max="4868" width="16.7109375" style="30" customWidth="1"/>
    <col min="4869" max="4869" width="4.7109375" style="30" customWidth="1"/>
    <col min="4870" max="4870" width="12.7109375" style="30" customWidth="1"/>
    <col min="4871" max="4871" width="9.140625" style="30"/>
    <col min="4872" max="4872" width="9.85546875" style="30" bestFit="1" customWidth="1"/>
    <col min="4873" max="5119" width="9.140625" style="30"/>
    <col min="5120" max="5120" width="65.7109375" style="30" customWidth="1"/>
    <col min="5121" max="5121" width="0" style="30" hidden="1" customWidth="1"/>
    <col min="5122" max="5123" width="3.7109375" style="30" customWidth="1"/>
    <col min="5124" max="5124" width="16.7109375" style="30" customWidth="1"/>
    <col min="5125" max="5125" width="4.7109375" style="30" customWidth="1"/>
    <col min="5126" max="5126" width="12.7109375" style="30" customWidth="1"/>
    <col min="5127" max="5127" width="9.140625" style="30"/>
    <col min="5128" max="5128" width="9.85546875" style="30" bestFit="1" customWidth="1"/>
    <col min="5129" max="5375" width="9.140625" style="30"/>
    <col min="5376" max="5376" width="65.7109375" style="30" customWidth="1"/>
    <col min="5377" max="5377" width="0" style="30" hidden="1" customWidth="1"/>
    <col min="5378" max="5379" width="3.7109375" style="30" customWidth="1"/>
    <col min="5380" max="5380" width="16.7109375" style="30" customWidth="1"/>
    <col min="5381" max="5381" width="4.7109375" style="30" customWidth="1"/>
    <col min="5382" max="5382" width="12.7109375" style="30" customWidth="1"/>
    <col min="5383" max="5383" width="9.140625" style="30"/>
    <col min="5384" max="5384" width="9.85546875" style="30" bestFit="1" customWidth="1"/>
    <col min="5385" max="5631" width="9.140625" style="30"/>
    <col min="5632" max="5632" width="65.7109375" style="30" customWidth="1"/>
    <col min="5633" max="5633" width="0" style="30" hidden="1" customWidth="1"/>
    <col min="5634" max="5635" width="3.7109375" style="30" customWidth="1"/>
    <col min="5636" max="5636" width="16.7109375" style="30" customWidth="1"/>
    <col min="5637" max="5637" width="4.7109375" style="30" customWidth="1"/>
    <col min="5638" max="5638" width="12.7109375" style="30" customWidth="1"/>
    <col min="5639" max="5639" width="9.140625" style="30"/>
    <col min="5640" max="5640" width="9.85546875" style="30" bestFit="1" customWidth="1"/>
    <col min="5641" max="5887" width="9.140625" style="30"/>
    <col min="5888" max="5888" width="65.7109375" style="30" customWidth="1"/>
    <col min="5889" max="5889" width="0" style="30" hidden="1" customWidth="1"/>
    <col min="5890" max="5891" width="3.7109375" style="30" customWidth="1"/>
    <col min="5892" max="5892" width="16.7109375" style="30" customWidth="1"/>
    <col min="5893" max="5893" width="4.7109375" style="30" customWidth="1"/>
    <col min="5894" max="5894" width="12.7109375" style="30" customWidth="1"/>
    <col min="5895" max="5895" width="9.140625" style="30"/>
    <col min="5896" max="5896" width="9.85546875" style="30" bestFit="1" customWidth="1"/>
    <col min="5897" max="6143" width="9.140625" style="30"/>
    <col min="6144" max="6144" width="65.7109375" style="30" customWidth="1"/>
    <col min="6145" max="6145" width="0" style="30" hidden="1" customWidth="1"/>
    <col min="6146" max="6147" width="3.7109375" style="30" customWidth="1"/>
    <col min="6148" max="6148" width="16.7109375" style="30" customWidth="1"/>
    <col min="6149" max="6149" width="4.7109375" style="30" customWidth="1"/>
    <col min="6150" max="6150" width="12.7109375" style="30" customWidth="1"/>
    <col min="6151" max="6151" width="9.140625" style="30"/>
    <col min="6152" max="6152" width="9.85546875" style="30" bestFit="1" customWidth="1"/>
    <col min="6153" max="6399" width="9.140625" style="30"/>
    <col min="6400" max="6400" width="65.7109375" style="30" customWidth="1"/>
    <col min="6401" max="6401" width="0" style="30" hidden="1" customWidth="1"/>
    <col min="6402" max="6403" width="3.7109375" style="30" customWidth="1"/>
    <col min="6404" max="6404" width="16.7109375" style="30" customWidth="1"/>
    <col min="6405" max="6405" width="4.7109375" style="30" customWidth="1"/>
    <col min="6406" max="6406" width="12.7109375" style="30" customWidth="1"/>
    <col min="6407" max="6407" width="9.140625" style="30"/>
    <col min="6408" max="6408" width="9.85546875" style="30" bestFit="1" customWidth="1"/>
    <col min="6409" max="6655" width="9.140625" style="30"/>
    <col min="6656" max="6656" width="65.7109375" style="30" customWidth="1"/>
    <col min="6657" max="6657" width="0" style="30" hidden="1" customWidth="1"/>
    <col min="6658" max="6659" width="3.7109375" style="30" customWidth="1"/>
    <col min="6660" max="6660" width="16.7109375" style="30" customWidth="1"/>
    <col min="6661" max="6661" width="4.7109375" style="30" customWidth="1"/>
    <col min="6662" max="6662" width="12.7109375" style="30" customWidth="1"/>
    <col min="6663" max="6663" width="9.140625" style="30"/>
    <col min="6664" max="6664" width="9.85546875" style="30" bestFit="1" customWidth="1"/>
    <col min="6665" max="6911" width="9.140625" style="30"/>
    <col min="6912" max="6912" width="65.7109375" style="30" customWidth="1"/>
    <col min="6913" max="6913" width="0" style="30" hidden="1" customWidth="1"/>
    <col min="6914" max="6915" width="3.7109375" style="30" customWidth="1"/>
    <col min="6916" max="6916" width="16.7109375" style="30" customWidth="1"/>
    <col min="6917" max="6917" width="4.7109375" style="30" customWidth="1"/>
    <col min="6918" max="6918" width="12.7109375" style="30" customWidth="1"/>
    <col min="6919" max="6919" width="9.140625" style="30"/>
    <col min="6920" max="6920" width="9.85546875" style="30" bestFit="1" customWidth="1"/>
    <col min="6921" max="7167" width="9.140625" style="30"/>
    <col min="7168" max="7168" width="65.7109375" style="30" customWidth="1"/>
    <col min="7169" max="7169" width="0" style="30" hidden="1" customWidth="1"/>
    <col min="7170" max="7171" width="3.7109375" style="30" customWidth="1"/>
    <col min="7172" max="7172" width="16.7109375" style="30" customWidth="1"/>
    <col min="7173" max="7173" width="4.7109375" style="30" customWidth="1"/>
    <col min="7174" max="7174" width="12.7109375" style="30" customWidth="1"/>
    <col min="7175" max="7175" width="9.140625" style="30"/>
    <col min="7176" max="7176" width="9.85546875" style="30" bestFit="1" customWidth="1"/>
    <col min="7177" max="7423" width="9.140625" style="30"/>
    <col min="7424" max="7424" width="65.7109375" style="30" customWidth="1"/>
    <col min="7425" max="7425" width="0" style="30" hidden="1" customWidth="1"/>
    <col min="7426" max="7427" width="3.7109375" style="30" customWidth="1"/>
    <col min="7428" max="7428" width="16.7109375" style="30" customWidth="1"/>
    <col min="7429" max="7429" width="4.7109375" style="30" customWidth="1"/>
    <col min="7430" max="7430" width="12.7109375" style="30" customWidth="1"/>
    <col min="7431" max="7431" width="9.140625" style="30"/>
    <col min="7432" max="7432" width="9.85546875" style="30" bestFit="1" customWidth="1"/>
    <col min="7433" max="7679" width="9.140625" style="30"/>
    <col min="7680" max="7680" width="65.7109375" style="30" customWidth="1"/>
    <col min="7681" max="7681" width="0" style="30" hidden="1" customWidth="1"/>
    <col min="7682" max="7683" width="3.7109375" style="30" customWidth="1"/>
    <col min="7684" max="7684" width="16.7109375" style="30" customWidth="1"/>
    <col min="7685" max="7685" width="4.7109375" style="30" customWidth="1"/>
    <col min="7686" max="7686" width="12.7109375" style="30" customWidth="1"/>
    <col min="7687" max="7687" width="9.140625" style="30"/>
    <col min="7688" max="7688" width="9.85546875" style="30" bestFit="1" customWidth="1"/>
    <col min="7689" max="7935" width="9.140625" style="30"/>
    <col min="7936" max="7936" width="65.7109375" style="30" customWidth="1"/>
    <col min="7937" max="7937" width="0" style="30" hidden="1" customWidth="1"/>
    <col min="7938" max="7939" width="3.7109375" style="30" customWidth="1"/>
    <col min="7940" max="7940" width="16.7109375" style="30" customWidth="1"/>
    <col min="7941" max="7941" width="4.7109375" style="30" customWidth="1"/>
    <col min="7942" max="7942" width="12.7109375" style="30" customWidth="1"/>
    <col min="7943" max="7943" width="9.140625" style="30"/>
    <col min="7944" max="7944" width="9.85546875" style="30" bestFit="1" customWidth="1"/>
    <col min="7945" max="8191" width="9.140625" style="30"/>
    <col min="8192" max="8192" width="65.7109375" style="30" customWidth="1"/>
    <col min="8193" max="8193" width="0" style="30" hidden="1" customWidth="1"/>
    <col min="8194" max="8195" width="3.7109375" style="30" customWidth="1"/>
    <col min="8196" max="8196" width="16.7109375" style="30" customWidth="1"/>
    <col min="8197" max="8197" width="4.7109375" style="30" customWidth="1"/>
    <col min="8198" max="8198" width="12.7109375" style="30" customWidth="1"/>
    <col min="8199" max="8199" width="9.140625" style="30"/>
    <col min="8200" max="8200" width="9.85546875" style="30" bestFit="1" customWidth="1"/>
    <col min="8201" max="8447" width="9.140625" style="30"/>
    <col min="8448" max="8448" width="65.7109375" style="30" customWidth="1"/>
    <col min="8449" max="8449" width="0" style="30" hidden="1" customWidth="1"/>
    <col min="8450" max="8451" width="3.7109375" style="30" customWidth="1"/>
    <col min="8452" max="8452" width="16.7109375" style="30" customWidth="1"/>
    <col min="8453" max="8453" width="4.7109375" style="30" customWidth="1"/>
    <col min="8454" max="8454" width="12.7109375" style="30" customWidth="1"/>
    <col min="8455" max="8455" width="9.140625" style="30"/>
    <col min="8456" max="8456" width="9.85546875" style="30" bestFit="1" customWidth="1"/>
    <col min="8457" max="8703" width="9.140625" style="30"/>
    <col min="8704" max="8704" width="65.7109375" style="30" customWidth="1"/>
    <col min="8705" max="8705" width="0" style="30" hidden="1" customWidth="1"/>
    <col min="8706" max="8707" width="3.7109375" style="30" customWidth="1"/>
    <col min="8708" max="8708" width="16.7109375" style="30" customWidth="1"/>
    <col min="8709" max="8709" width="4.7109375" style="30" customWidth="1"/>
    <col min="8710" max="8710" width="12.7109375" style="30" customWidth="1"/>
    <col min="8711" max="8711" width="9.140625" style="30"/>
    <col min="8712" max="8712" width="9.85546875" style="30" bestFit="1" customWidth="1"/>
    <col min="8713" max="8959" width="9.140625" style="30"/>
    <col min="8960" max="8960" width="65.7109375" style="30" customWidth="1"/>
    <col min="8961" max="8961" width="0" style="30" hidden="1" customWidth="1"/>
    <col min="8962" max="8963" width="3.7109375" style="30" customWidth="1"/>
    <col min="8964" max="8964" width="16.7109375" style="30" customWidth="1"/>
    <col min="8965" max="8965" width="4.7109375" style="30" customWidth="1"/>
    <col min="8966" max="8966" width="12.7109375" style="30" customWidth="1"/>
    <col min="8967" max="8967" width="9.140625" style="30"/>
    <col min="8968" max="8968" width="9.85546875" style="30" bestFit="1" customWidth="1"/>
    <col min="8969" max="9215" width="9.140625" style="30"/>
    <col min="9216" max="9216" width="65.7109375" style="30" customWidth="1"/>
    <col min="9217" max="9217" width="0" style="30" hidden="1" customWidth="1"/>
    <col min="9218" max="9219" width="3.7109375" style="30" customWidth="1"/>
    <col min="9220" max="9220" width="16.7109375" style="30" customWidth="1"/>
    <col min="9221" max="9221" width="4.7109375" style="30" customWidth="1"/>
    <col min="9222" max="9222" width="12.7109375" style="30" customWidth="1"/>
    <col min="9223" max="9223" width="9.140625" style="30"/>
    <col min="9224" max="9224" width="9.85546875" style="30" bestFit="1" customWidth="1"/>
    <col min="9225" max="9471" width="9.140625" style="30"/>
    <col min="9472" max="9472" width="65.7109375" style="30" customWidth="1"/>
    <col min="9473" max="9473" width="0" style="30" hidden="1" customWidth="1"/>
    <col min="9474" max="9475" width="3.7109375" style="30" customWidth="1"/>
    <col min="9476" max="9476" width="16.7109375" style="30" customWidth="1"/>
    <col min="9477" max="9477" width="4.7109375" style="30" customWidth="1"/>
    <col min="9478" max="9478" width="12.7109375" style="30" customWidth="1"/>
    <col min="9479" max="9479" width="9.140625" style="30"/>
    <col min="9480" max="9480" width="9.85546875" style="30" bestFit="1" customWidth="1"/>
    <col min="9481" max="9727" width="9.140625" style="30"/>
    <col min="9728" max="9728" width="65.7109375" style="30" customWidth="1"/>
    <col min="9729" max="9729" width="0" style="30" hidden="1" customWidth="1"/>
    <col min="9730" max="9731" width="3.7109375" style="30" customWidth="1"/>
    <col min="9732" max="9732" width="16.7109375" style="30" customWidth="1"/>
    <col min="9733" max="9733" width="4.7109375" style="30" customWidth="1"/>
    <col min="9734" max="9734" width="12.7109375" style="30" customWidth="1"/>
    <col min="9735" max="9735" width="9.140625" style="30"/>
    <col min="9736" max="9736" width="9.85546875" style="30" bestFit="1" customWidth="1"/>
    <col min="9737" max="9983" width="9.140625" style="30"/>
    <col min="9984" max="9984" width="65.7109375" style="30" customWidth="1"/>
    <col min="9985" max="9985" width="0" style="30" hidden="1" customWidth="1"/>
    <col min="9986" max="9987" width="3.7109375" style="30" customWidth="1"/>
    <col min="9988" max="9988" width="16.7109375" style="30" customWidth="1"/>
    <col min="9989" max="9989" width="4.7109375" style="30" customWidth="1"/>
    <col min="9990" max="9990" width="12.7109375" style="30" customWidth="1"/>
    <col min="9991" max="9991" width="9.140625" style="30"/>
    <col min="9992" max="9992" width="9.85546875" style="30" bestFit="1" customWidth="1"/>
    <col min="9993" max="10239" width="9.140625" style="30"/>
    <col min="10240" max="10240" width="65.7109375" style="30" customWidth="1"/>
    <col min="10241" max="10241" width="0" style="30" hidden="1" customWidth="1"/>
    <col min="10242" max="10243" width="3.7109375" style="30" customWidth="1"/>
    <col min="10244" max="10244" width="16.7109375" style="30" customWidth="1"/>
    <col min="10245" max="10245" width="4.7109375" style="30" customWidth="1"/>
    <col min="10246" max="10246" width="12.7109375" style="30" customWidth="1"/>
    <col min="10247" max="10247" width="9.140625" style="30"/>
    <col min="10248" max="10248" width="9.85546875" style="30" bestFit="1" customWidth="1"/>
    <col min="10249" max="10495" width="9.140625" style="30"/>
    <col min="10496" max="10496" width="65.7109375" style="30" customWidth="1"/>
    <col min="10497" max="10497" width="0" style="30" hidden="1" customWidth="1"/>
    <col min="10498" max="10499" width="3.7109375" style="30" customWidth="1"/>
    <col min="10500" max="10500" width="16.7109375" style="30" customWidth="1"/>
    <col min="10501" max="10501" width="4.7109375" style="30" customWidth="1"/>
    <col min="10502" max="10502" width="12.7109375" style="30" customWidth="1"/>
    <col min="10503" max="10503" width="9.140625" style="30"/>
    <col min="10504" max="10504" width="9.85546875" style="30" bestFit="1" customWidth="1"/>
    <col min="10505" max="10751" width="9.140625" style="30"/>
    <col min="10752" max="10752" width="65.7109375" style="30" customWidth="1"/>
    <col min="10753" max="10753" width="0" style="30" hidden="1" customWidth="1"/>
    <col min="10754" max="10755" width="3.7109375" style="30" customWidth="1"/>
    <col min="10756" max="10756" width="16.7109375" style="30" customWidth="1"/>
    <col min="10757" max="10757" width="4.7109375" style="30" customWidth="1"/>
    <col min="10758" max="10758" width="12.7109375" style="30" customWidth="1"/>
    <col min="10759" max="10759" width="9.140625" style="30"/>
    <col min="10760" max="10760" width="9.85546875" style="30" bestFit="1" customWidth="1"/>
    <col min="10761" max="11007" width="9.140625" style="30"/>
    <col min="11008" max="11008" width="65.7109375" style="30" customWidth="1"/>
    <col min="11009" max="11009" width="0" style="30" hidden="1" customWidth="1"/>
    <col min="11010" max="11011" width="3.7109375" style="30" customWidth="1"/>
    <col min="11012" max="11012" width="16.7109375" style="30" customWidth="1"/>
    <col min="11013" max="11013" width="4.7109375" style="30" customWidth="1"/>
    <col min="11014" max="11014" width="12.7109375" style="30" customWidth="1"/>
    <col min="11015" max="11015" width="9.140625" style="30"/>
    <col min="11016" max="11016" width="9.85546875" style="30" bestFit="1" customWidth="1"/>
    <col min="11017" max="11263" width="9.140625" style="30"/>
    <col min="11264" max="11264" width="65.7109375" style="30" customWidth="1"/>
    <col min="11265" max="11265" width="0" style="30" hidden="1" customWidth="1"/>
    <col min="11266" max="11267" width="3.7109375" style="30" customWidth="1"/>
    <col min="11268" max="11268" width="16.7109375" style="30" customWidth="1"/>
    <col min="11269" max="11269" width="4.7109375" style="30" customWidth="1"/>
    <col min="11270" max="11270" width="12.7109375" style="30" customWidth="1"/>
    <col min="11271" max="11271" width="9.140625" style="30"/>
    <col min="11272" max="11272" width="9.85546875" style="30" bestFit="1" customWidth="1"/>
    <col min="11273" max="11519" width="9.140625" style="30"/>
    <col min="11520" max="11520" width="65.7109375" style="30" customWidth="1"/>
    <col min="11521" max="11521" width="0" style="30" hidden="1" customWidth="1"/>
    <col min="11522" max="11523" width="3.7109375" style="30" customWidth="1"/>
    <col min="11524" max="11524" width="16.7109375" style="30" customWidth="1"/>
    <col min="11525" max="11525" width="4.7109375" style="30" customWidth="1"/>
    <col min="11526" max="11526" width="12.7109375" style="30" customWidth="1"/>
    <col min="11527" max="11527" width="9.140625" style="30"/>
    <col min="11528" max="11528" width="9.85546875" style="30" bestFit="1" customWidth="1"/>
    <col min="11529" max="11775" width="9.140625" style="30"/>
    <col min="11776" max="11776" width="65.7109375" style="30" customWidth="1"/>
    <col min="11777" max="11777" width="0" style="30" hidden="1" customWidth="1"/>
    <col min="11778" max="11779" width="3.7109375" style="30" customWidth="1"/>
    <col min="11780" max="11780" width="16.7109375" style="30" customWidth="1"/>
    <col min="11781" max="11781" width="4.7109375" style="30" customWidth="1"/>
    <col min="11782" max="11782" width="12.7109375" style="30" customWidth="1"/>
    <col min="11783" max="11783" width="9.140625" style="30"/>
    <col min="11784" max="11784" width="9.85546875" style="30" bestFit="1" customWidth="1"/>
    <col min="11785" max="12031" width="9.140625" style="30"/>
    <col min="12032" max="12032" width="65.7109375" style="30" customWidth="1"/>
    <col min="12033" max="12033" width="0" style="30" hidden="1" customWidth="1"/>
    <col min="12034" max="12035" width="3.7109375" style="30" customWidth="1"/>
    <col min="12036" max="12036" width="16.7109375" style="30" customWidth="1"/>
    <col min="12037" max="12037" width="4.7109375" style="30" customWidth="1"/>
    <col min="12038" max="12038" width="12.7109375" style="30" customWidth="1"/>
    <col min="12039" max="12039" width="9.140625" style="30"/>
    <col min="12040" max="12040" width="9.85546875" style="30" bestFit="1" customWidth="1"/>
    <col min="12041" max="12287" width="9.140625" style="30"/>
    <col min="12288" max="12288" width="65.7109375" style="30" customWidth="1"/>
    <col min="12289" max="12289" width="0" style="30" hidden="1" customWidth="1"/>
    <col min="12290" max="12291" width="3.7109375" style="30" customWidth="1"/>
    <col min="12292" max="12292" width="16.7109375" style="30" customWidth="1"/>
    <col min="12293" max="12293" width="4.7109375" style="30" customWidth="1"/>
    <col min="12294" max="12294" width="12.7109375" style="30" customWidth="1"/>
    <col min="12295" max="12295" width="9.140625" style="30"/>
    <col min="12296" max="12296" width="9.85546875" style="30" bestFit="1" customWidth="1"/>
    <col min="12297" max="12543" width="9.140625" style="30"/>
    <col min="12544" max="12544" width="65.7109375" style="30" customWidth="1"/>
    <col min="12545" max="12545" width="0" style="30" hidden="1" customWidth="1"/>
    <col min="12546" max="12547" width="3.7109375" style="30" customWidth="1"/>
    <col min="12548" max="12548" width="16.7109375" style="30" customWidth="1"/>
    <col min="12549" max="12549" width="4.7109375" style="30" customWidth="1"/>
    <col min="12550" max="12550" width="12.7109375" style="30" customWidth="1"/>
    <col min="12551" max="12551" width="9.140625" style="30"/>
    <col min="12552" max="12552" width="9.85546875" style="30" bestFit="1" customWidth="1"/>
    <col min="12553" max="12799" width="9.140625" style="30"/>
    <col min="12800" max="12800" width="65.7109375" style="30" customWidth="1"/>
    <col min="12801" max="12801" width="0" style="30" hidden="1" customWidth="1"/>
    <col min="12802" max="12803" width="3.7109375" style="30" customWidth="1"/>
    <col min="12804" max="12804" width="16.7109375" style="30" customWidth="1"/>
    <col min="12805" max="12805" width="4.7109375" style="30" customWidth="1"/>
    <col min="12806" max="12806" width="12.7109375" style="30" customWidth="1"/>
    <col min="12807" max="12807" width="9.140625" style="30"/>
    <col min="12808" max="12808" width="9.85546875" style="30" bestFit="1" customWidth="1"/>
    <col min="12809" max="13055" width="9.140625" style="30"/>
    <col min="13056" max="13056" width="65.7109375" style="30" customWidth="1"/>
    <col min="13057" max="13057" width="0" style="30" hidden="1" customWidth="1"/>
    <col min="13058" max="13059" width="3.7109375" style="30" customWidth="1"/>
    <col min="13060" max="13060" width="16.7109375" style="30" customWidth="1"/>
    <col min="13061" max="13061" width="4.7109375" style="30" customWidth="1"/>
    <col min="13062" max="13062" width="12.7109375" style="30" customWidth="1"/>
    <col min="13063" max="13063" width="9.140625" style="30"/>
    <col min="13064" max="13064" width="9.85546875" style="30" bestFit="1" customWidth="1"/>
    <col min="13065" max="13311" width="9.140625" style="30"/>
    <col min="13312" max="13312" width="65.7109375" style="30" customWidth="1"/>
    <col min="13313" max="13313" width="0" style="30" hidden="1" customWidth="1"/>
    <col min="13314" max="13315" width="3.7109375" style="30" customWidth="1"/>
    <col min="13316" max="13316" width="16.7109375" style="30" customWidth="1"/>
    <col min="13317" max="13317" width="4.7109375" style="30" customWidth="1"/>
    <col min="13318" max="13318" width="12.7109375" style="30" customWidth="1"/>
    <col min="13319" max="13319" width="9.140625" style="30"/>
    <col min="13320" max="13320" width="9.85546875" style="30" bestFit="1" customWidth="1"/>
    <col min="13321" max="13567" width="9.140625" style="30"/>
    <col min="13568" max="13568" width="65.7109375" style="30" customWidth="1"/>
    <col min="13569" max="13569" width="0" style="30" hidden="1" customWidth="1"/>
    <col min="13570" max="13571" width="3.7109375" style="30" customWidth="1"/>
    <col min="13572" max="13572" width="16.7109375" style="30" customWidth="1"/>
    <col min="13573" max="13573" width="4.7109375" style="30" customWidth="1"/>
    <col min="13574" max="13574" width="12.7109375" style="30" customWidth="1"/>
    <col min="13575" max="13575" width="9.140625" style="30"/>
    <col min="13576" max="13576" width="9.85546875" style="30" bestFit="1" customWidth="1"/>
    <col min="13577" max="13823" width="9.140625" style="30"/>
    <col min="13824" max="13824" width="65.7109375" style="30" customWidth="1"/>
    <col min="13825" max="13825" width="0" style="30" hidden="1" customWidth="1"/>
    <col min="13826" max="13827" width="3.7109375" style="30" customWidth="1"/>
    <col min="13828" max="13828" width="16.7109375" style="30" customWidth="1"/>
    <col min="13829" max="13829" width="4.7109375" style="30" customWidth="1"/>
    <col min="13830" max="13830" width="12.7109375" style="30" customWidth="1"/>
    <col min="13831" max="13831" width="9.140625" style="30"/>
    <col min="13832" max="13832" width="9.85546875" style="30" bestFit="1" customWidth="1"/>
    <col min="13833" max="14079" width="9.140625" style="30"/>
    <col min="14080" max="14080" width="65.7109375" style="30" customWidth="1"/>
    <col min="14081" max="14081" width="0" style="30" hidden="1" customWidth="1"/>
    <col min="14082" max="14083" width="3.7109375" style="30" customWidth="1"/>
    <col min="14084" max="14084" width="16.7109375" style="30" customWidth="1"/>
    <col min="14085" max="14085" width="4.7109375" style="30" customWidth="1"/>
    <col min="14086" max="14086" width="12.7109375" style="30" customWidth="1"/>
    <col min="14087" max="14087" width="9.140625" style="30"/>
    <col min="14088" max="14088" width="9.85546875" style="30" bestFit="1" customWidth="1"/>
    <col min="14089" max="14335" width="9.140625" style="30"/>
    <col min="14336" max="14336" width="65.7109375" style="30" customWidth="1"/>
    <col min="14337" max="14337" width="0" style="30" hidden="1" customWidth="1"/>
    <col min="14338" max="14339" width="3.7109375" style="30" customWidth="1"/>
    <col min="14340" max="14340" width="16.7109375" style="30" customWidth="1"/>
    <col min="14341" max="14341" width="4.7109375" style="30" customWidth="1"/>
    <col min="14342" max="14342" width="12.7109375" style="30" customWidth="1"/>
    <col min="14343" max="14343" width="9.140625" style="30"/>
    <col min="14344" max="14344" width="9.85546875" style="30" bestFit="1" customWidth="1"/>
    <col min="14345" max="14591" width="9.140625" style="30"/>
    <col min="14592" max="14592" width="65.7109375" style="30" customWidth="1"/>
    <col min="14593" max="14593" width="0" style="30" hidden="1" customWidth="1"/>
    <col min="14594" max="14595" width="3.7109375" style="30" customWidth="1"/>
    <col min="14596" max="14596" width="16.7109375" style="30" customWidth="1"/>
    <col min="14597" max="14597" width="4.7109375" style="30" customWidth="1"/>
    <col min="14598" max="14598" width="12.7109375" style="30" customWidth="1"/>
    <col min="14599" max="14599" width="9.140625" style="30"/>
    <col min="14600" max="14600" width="9.85546875" style="30" bestFit="1" customWidth="1"/>
    <col min="14601" max="14847" width="9.140625" style="30"/>
    <col min="14848" max="14848" width="65.7109375" style="30" customWidth="1"/>
    <col min="14849" max="14849" width="0" style="30" hidden="1" customWidth="1"/>
    <col min="14850" max="14851" width="3.7109375" style="30" customWidth="1"/>
    <col min="14852" max="14852" width="16.7109375" style="30" customWidth="1"/>
    <col min="14853" max="14853" width="4.7109375" style="30" customWidth="1"/>
    <col min="14854" max="14854" width="12.7109375" style="30" customWidth="1"/>
    <col min="14855" max="14855" width="9.140625" style="30"/>
    <col min="14856" max="14856" width="9.85546875" style="30" bestFit="1" customWidth="1"/>
    <col min="14857" max="15103" width="9.140625" style="30"/>
    <col min="15104" max="15104" width="65.7109375" style="30" customWidth="1"/>
    <col min="15105" max="15105" width="0" style="30" hidden="1" customWidth="1"/>
    <col min="15106" max="15107" width="3.7109375" style="30" customWidth="1"/>
    <col min="15108" max="15108" width="16.7109375" style="30" customWidth="1"/>
    <col min="15109" max="15109" width="4.7109375" style="30" customWidth="1"/>
    <col min="15110" max="15110" width="12.7109375" style="30" customWidth="1"/>
    <col min="15111" max="15111" width="9.140625" style="30"/>
    <col min="15112" max="15112" width="9.85546875" style="30" bestFit="1" customWidth="1"/>
    <col min="15113" max="15359" width="9.140625" style="30"/>
    <col min="15360" max="15360" width="65.7109375" style="30" customWidth="1"/>
    <col min="15361" max="15361" width="0" style="30" hidden="1" customWidth="1"/>
    <col min="15362" max="15363" width="3.7109375" style="30" customWidth="1"/>
    <col min="15364" max="15364" width="16.7109375" style="30" customWidth="1"/>
    <col min="15365" max="15365" width="4.7109375" style="30" customWidth="1"/>
    <col min="15366" max="15366" width="12.7109375" style="30" customWidth="1"/>
    <col min="15367" max="15367" width="9.140625" style="30"/>
    <col min="15368" max="15368" width="9.85546875" style="30" bestFit="1" customWidth="1"/>
    <col min="15369" max="15615" width="9.140625" style="30"/>
    <col min="15616" max="15616" width="65.7109375" style="30" customWidth="1"/>
    <col min="15617" max="15617" width="0" style="30" hidden="1" customWidth="1"/>
    <col min="15618" max="15619" width="3.7109375" style="30" customWidth="1"/>
    <col min="15620" max="15620" width="16.7109375" style="30" customWidth="1"/>
    <col min="15621" max="15621" width="4.7109375" style="30" customWidth="1"/>
    <col min="15622" max="15622" width="12.7109375" style="30" customWidth="1"/>
    <col min="15623" max="15623" width="9.140625" style="30"/>
    <col min="15624" max="15624" width="9.85546875" style="30" bestFit="1" customWidth="1"/>
    <col min="15625" max="15871" width="9.140625" style="30"/>
    <col min="15872" max="15872" width="65.7109375" style="30" customWidth="1"/>
    <col min="15873" max="15873" width="0" style="30" hidden="1" customWidth="1"/>
    <col min="15874" max="15875" width="3.7109375" style="30" customWidth="1"/>
    <col min="15876" max="15876" width="16.7109375" style="30" customWidth="1"/>
    <col min="15877" max="15877" width="4.7109375" style="30" customWidth="1"/>
    <col min="15878" max="15878" width="12.7109375" style="30" customWidth="1"/>
    <col min="15879" max="15879" width="9.140625" style="30"/>
    <col min="15880" max="15880" width="9.85546875" style="30" bestFit="1" customWidth="1"/>
    <col min="15881" max="16127" width="9.140625" style="30"/>
    <col min="16128" max="16128" width="65.7109375" style="30" customWidth="1"/>
    <col min="16129" max="16129" width="0" style="30" hidden="1" customWidth="1"/>
    <col min="16130" max="16131" width="3.7109375" style="30" customWidth="1"/>
    <col min="16132" max="16132" width="16.7109375" style="30" customWidth="1"/>
    <col min="16133" max="16133" width="4.7109375" style="30" customWidth="1"/>
    <col min="16134" max="16134" width="12.7109375" style="30" customWidth="1"/>
    <col min="16135" max="16135" width="9.140625" style="30"/>
    <col min="16136" max="16136" width="9.85546875" style="30" bestFit="1" customWidth="1"/>
    <col min="16137" max="16384" width="9.140625" style="30"/>
  </cols>
  <sheetData>
    <row r="1" spans="1:12" s="14" customFormat="1" ht="15.75" customHeight="1" x14ac:dyDescent="0.25">
      <c r="B1" s="145"/>
      <c r="C1" s="145"/>
      <c r="D1" s="145"/>
      <c r="E1" s="145"/>
      <c r="F1" s="145"/>
      <c r="G1" s="145"/>
      <c r="H1" s="160" t="s">
        <v>925</v>
      </c>
    </row>
    <row r="2" spans="1:12" s="14" customFormat="1" ht="15.75" customHeight="1" x14ac:dyDescent="0.25">
      <c r="B2" s="145"/>
      <c r="C2" s="145"/>
      <c r="D2" s="145"/>
      <c r="E2" s="145"/>
      <c r="F2" s="145"/>
      <c r="G2" s="145"/>
      <c r="H2" s="160" t="s">
        <v>0</v>
      </c>
    </row>
    <row r="3" spans="1:12" s="14" customFormat="1" ht="15.75" customHeight="1" x14ac:dyDescent="0.25">
      <c r="B3" s="145"/>
      <c r="C3" s="145"/>
      <c r="D3" s="145"/>
      <c r="E3" s="145"/>
      <c r="F3" s="145"/>
      <c r="G3" s="145"/>
      <c r="H3" s="160" t="s">
        <v>1</v>
      </c>
    </row>
    <row r="4" spans="1:12" s="14" customFormat="1" ht="15.75" customHeight="1" x14ac:dyDescent="0.25">
      <c r="B4" s="145"/>
      <c r="C4" s="145"/>
      <c r="D4" s="145"/>
      <c r="E4" s="145"/>
      <c r="F4" s="145"/>
      <c r="G4" s="145"/>
      <c r="H4" s="194" t="s">
        <v>1090</v>
      </c>
    </row>
    <row r="5" spans="1:12" s="14" customFormat="1" x14ac:dyDescent="0.25">
      <c r="A5" s="18"/>
      <c r="B5" s="18"/>
      <c r="C5" s="12"/>
      <c r="D5" s="12"/>
      <c r="E5" s="12"/>
      <c r="F5" s="12"/>
      <c r="G5" s="20"/>
    </row>
    <row r="6" spans="1:12" s="21" customFormat="1" ht="56.25" customHeight="1" x14ac:dyDescent="0.25">
      <c r="A6" s="228" t="s">
        <v>1208</v>
      </c>
      <c r="B6" s="228"/>
      <c r="C6" s="228"/>
      <c r="D6" s="228"/>
      <c r="E6" s="228"/>
      <c r="F6" s="228"/>
      <c r="G6" s="228"/>
      <c r="H6" s="228"/>
    </row>
    <row r="7" spans="1:12" s="21" customFormat="1" x14ac:dyDescent="0.25">
      <c r="A7" s="22"/>
      <c r="B7" s="22"/>
      <c r="C7" s="23"/>
      <c r="D7" s="23"/>
      <c r="E7" s="23"/>
      <c r="F7" s="23"/>
      <c r="G7" s="24"/>
    </row>
    <row r="8" spans="1:12" s="21" customFormat="1" ht="15.75" x14ac:dyDescent="0.25">
      <c r="A8" s="25"/>
      <c r="B8" s="25"/>
      <c r="C8" s="26"/>
      <c r="D8" s="26"/>
      <c r="E8" s="26"/>
      <c r="F8" s="26"/>
      <c r="H8" s="27" t="s">
        <v>251</v>
      </c>
    </row>
    <row r="9" spans="1:12" s="21" customFormat="1" ht="31.5" x14ac:dyDescent="0.25">
      <c r="A9" s="161" t="s">
        <v>252</v>
      </c>
      <c r="B9" s="161"/>
      <c r="C9" s="161" t="s">
        <v>254</v>
      </c>
      <c r="D9" s="161" t="s">
        <v>255</v>
      </c>
      <c r="E9" s="161" t="s">
        <v>256</v>
      </c>
      <c r="F9" s="161" t="s">
        <v>257</v>
      </c>
      <c r="G9" s="137" t="s">
        <v>1008</v>
      </c>
      <c r="H9" s="137" t="s">
        <v>1009</v>
      </c>
      <c r="I9" s="29"/>
    </row>
    <row r="10" spans="1:12" s="21" customFormat="1" ht="15.75" x14ac:dyDescent="0.25">
      <c r="A10" s="28">
        <v>1</v>
      </c>
      <c r="B10" s="28"/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9"/>
    </row>
    <row r="11" spans="1:12" s="21" customFormat="1" ht="16.5" customHeight="1" x14ac:dyDescent="0.25">
      <c r="A11" s="54" t="s">
        <v>721</v>
      </c>
      <c r="B11" s="28"/>
      <c r="C11" s="28"/>
      <c r="D11" s="28"/>
      <c r="E11" s="28"/>
      <c r="F11" s="28"/>
      <c r="G11" s="32">
        <f>SUBTOTAL(9,G12,G118,G154,G204,G254,G362,G407,G443,G472)</f>
        <v>2057519.7</v>
      </c>
      <c r="H11" s="32">
        <f>SUBTOTAL(9,H12,H118,H154,H204,H254,H362,H407,H443,H472)</f>
        <v>1913135.2999999998</v>
      </c>
      <c r="I11" s="208"/>
    </row>
    <row r="12" spans="1:12" s="14" customFormat="1" ht="18.75" x14ac:dyDescent="0.3">
      <c r="A12" s="55" t="s">
        <v>259</v>
      </c>
      <c r="B12" s="56">
        <v>801</v>
      </c>
      <c r="C12" s="57" t="s">
        <v>260</v>
      </c>
      <c r="D12" s="57" t="s">
        <v>261</v>
      </c>
      <c r="E12" s="56"/>
      <c r="F12" s="58"/>
      <c r="G12" s="59">
        <f>SUM(G13,G21,G41,G45,G63,G73,G80)</f>
        <v>327507.30000000005</v>
      </c>
      <c r="H12" s="59">
        <f>SUM(H13,H21,H41,H45,H63,H73,H80)</f>
        <v>315082.59999999998</v>
      </c>
      <c r="I12" s="13"/>
      <c r="J12" s="13"/>
      <c r="K12" s="13"/>
      <c r="L12" s="13"/>
    </row>
    <row r="13" spans="1:12" s="14" customFormat="1" ht="31.5" x14ac:dyDescent="0.3">
      <c r="A13" s="55" t="s">
        <v>262</v>
      </c>
      <c r="B13" s="56">
        <v>801</v>
      </c>
      <c r="C13" s="57" t="s">
        <v>260</v>
      </c>
      <c r="D13" s="57" t="s">
        <v>263</v>
      </c>
      <c r="E13" s="56"/>
      <c r="F13" s="58"/>
      <c r="G13" s="59">
        <f>SUM(G14)</f>
        <v>8377.2999999999993</v>
      </c>
      <c r="H13" s="59">
        <f>SUM(H14)</f>
        <v>8362.7000000000007</v>
      </c>
      <c r="I13" s="13"/>
      <c r="J13" s="13"/>
      <c r="K13" s="13"/>
      <c r="L13" s="13"/>
    </row>
    <row r="14" spans="1:12" s="14" customFormat="1" ht="31.5" x14ac:dyDescent="0.3">
      <c r="A14" s="60" t="s">
        <v>264</v>
      </c>
      <c r="B14" s="61">
        <v>801</v>
      </c>
      <c r="C14" s="62" t="s">
        <v>260</v>
      </c>
      <c r="D14" s="62" t="s">
        <v>263</v>
      </c>
      <c r="E14" s="61" t="s">
        <v>265</v>
      </c>
      <c r="F14" s="63"/>
      <c r="G14" s="31">
        <f>SUM(G15)</f>
        <v>8377.2999999999993</v>
      </c>
      <c r="H14" s="31">
        <f>SUM(H15)</f>
        <v>8362.7000000000007</v>
      </c>
      <c r="I14" s="13"/>
      <c r="J14" s="13"/>
      <c r="K14" s="13"/>
      <c r="L14" s="13"/>
    </row>
    <row r="15" spans="1:12" s="14" customFormat="1" ht="18.75" x14ac:dyDescent="0.3">
      <c r="A15" s="60" t="s">
        <v>266</v>
      </c>
      <c r="B15" s="61">
        <v>801</v>
      </c>
      <c r="C15" s="62" t="s">
        <v>260</v>
      </c>
      <c r="D15" s="62" t="s">
        <v>263</v>
      </c>
      <c r="E15" s="61" t="s">
        <v>267</v>
      </c>
      <c r="F15" s="63"/>
      <c r="G15" s="31">
        <f>SUM(G16:G20)</f>
        <v>8377.2999999999993</v>
      </c>
      <c r="H15" s="31">
        <f>SUM(H16:H20)</f>
        <v>8362.7000000000007</v>
      </c>
      <c r="I15" s="13"/>
      <c r="J15" s="13"/>
      <c r="K15" s="13"/>
      <c r="L15" s="13"/>
    </row>
    <row r="16" spans="1:12" s="14" customFormat="1" ht="78.75" x14ac:dyDescent="0.25">
      <c r="A16" s="64" t="s">
        <v>268</v>
      </c>
      <c r="B16" s="61">
        <v>801</v>
      </c>
      <c r="C16" s="62" t="s">
        <v>260</v>
      </c>
      <c r="D16" s="62" t="s">
        <v>263</v>
      </c>
      <c r="E16" s="61" t="s">
        <v>269</v>
      </c>
      <c r="F16" s="61">
        <v>100</v>
      </c>
      <c r="G16" s="31">
        <v>6489.9</v>
      </c>
      <c r="H16" s="31">
        <v>6475.5</v>
      </c>
      <c r="I16" s="13"/>
      <c r="J16" s="13"/>
      <c r="K16" s="13"/>
      <c r="L16" s="13"/>
    </row>
    <row r="17" spans="1:12" s="14" customFormat="1" ht="47.25" x14ac:dyDescent="0.25">
      <c r="A17" s="65" t="s">
        <v>270</v>
      </c>
      <c r="B17" s="66">
        <v>801</v>
      </c>
      <c r="C17" s="62" t="s">
        <v>260</v>
      </c>
      <c r="D17" s="62" t="s">
        <v>263</v>
      </c>
      <c r="E17" s="61" t="s">
        <v>269</v>
      </c>
      <c r="F17" s="66">
        <v>200</v>
      </c>
      <c r="G17" s="31">
        <v>28.8</v>
      </c>
      <c r="H17" s="31">
        <v>28.8</v>
      </c>
      <c r="I17" s="13"/>
      <c r="J17" s="13"/>
      <c r="K17" s="13"/>
      <c r="L17" s="13"/>
    </row>
    <row r="18" spans="1:12" s="14" customFormat="1" ht="78.75" x14ac:dyDescent="0.25">
      <c r="A18" s="64" t="s">
        <v>271</v>
      </c>
      <c r="B18" s="61">
        <v>801</v>
      </c>
      <c r="C18" s="62" t="s">
        <v>260</v>
      </c>
      <c r="D18" s="62" t="s">
        <v>263</v>
      </c>
      <c r="E18" s="61" t="s">
        <v>272</v>
      </c>
      <c r="F18" s="61">
        <v>100</v>
      </c>
      <c r="G18" s="31">
        <v>130.80000000000001</v>
      </c>
      <c r="H18" s="31">
        <v>130.6</v>
      </c>
      <c r="I18" s="13"/>
      <c r="J18" s="13"/>
      <c r="K18" s="13"/>
      <c r="L18" s="13"/>
    </row>
    <row r="19" spans="1:12" customFormat="1" ht="94.5" x14ac:dyDescent="0.25">
      <c r="A19" s="64" t="s">
        <v>995</v>
      </c>
      <c r="B19" s="61">
        <v>801</v>
      </c>
      <c r="C19" s="62" t="s">
        <v>260</v>
      </c>
      <c r="D19" s="62" t="s">
        <v>263</v>
      </c>
      <c r="E19" s="61" t="s">
        <v>1091</v>
      </c>
      <c r="F19" s="61">
        <v>100</v>
      </c>
      <c r="G19" s="31">
        <v>1151.3</v>
      </c>
      <c r="H19" s="31">
        <v>1151.3</v>
      </c>
      <c r="I19" s="13"/>
      <c r="J19" s="13"/>
      <c r="K19" s="13"/>
      <c r="L19" s="13"/>
    </row>
    <row r="20" spans="1:12" customFormat="1" ht="141.75" x14ac:dyDescent="0.25">
      <c r="A20" s="64" t="s">
        <v>1215</v>
      </c>
      <c r="B20" s="61">
        <v>801</v>
      </c>
      <c r="C20" s="62" t="s">
        <v>260</v>
      </c>
      <c r="D20" s="62" t="s">
        <v>263</v>
      </c>
      <c r="E20" s="61" t="s">
        <v>991</v>
      </c>
      <c r="F20" s="61">
        <v>100</v>
      </c>
      <c r="G20" s="31">
        <v>576.5</v>
      </c>
      <c r="H20" s="31">
        <v>576.5</v>
      </c>
      <c r="I20" s="13"/>
      <c r="J20" s="13"/>
      <c r="K20" s="13"/>
      <c r="L20" s="13"/>
    </row>
    <row r="21" spans="1:12" customFormat="1" ht="47.25" x14ac:dyDescent="0.25">
      <c r="A21" s="55" t="s">
        <v>273</v>
      </c>
      <c r="B21" s="56">
        <v>801</v>
      </c>
      <c r="C21" s="57" t="s">
        <v>260</v>
      </c>
      <c r="D21" s="57" t="s">
        <v>274</v>
      </c>
      <c r="E21" s="56"/>
      <c r="F21" s="56"/>
      <c r="G21" s="59">
        <f>SUM(G22,G36)</f>
        <v>90573.700000000012</v>
      </c>
      <c r="H21" s="59">
        <f>SUM(H22,H36)</f>
        <v>90173.800000000017</v>
      </c>
      <c r="I21" s="13"/>
      <c r="J21" s="13"/>
      <c r="K21" s="13"/>
      <c r="L21" s="13"/>
    </row>
    <row r="22" spans="1:12" customFormat="1" ht="31.5" x14ac:dyDescent="0.3">
      <c r="A22" s="60" t="s">
        <v>264</v>
      </c>
      <c r="B22" s="61">
        <v>801</v>
      </c>
      <c r="C22" s="62" t="s">
        <v>260</v>
      </c>
      <c r="D22" s="62" t="s">
        <v>274</v>
      </c>
      <c r="E22" s="61" t="s">
        <v>265</v>
      </c>
      <c r="F22" s="63"/>
      <c r="G22" s="31">
        <f>SUM(G23)</f>
        <v>88484.6</v>
      </c>
      <c r="H22" s="31">
        <f>SUM(H23)</f>
        <v>88084.800000000017</v>
      </c>
      <c r="I22" s="13"/>
      <c r="J22" s="13"/>
      <c r="K22" s="13"/>
      <c r="L22" s="13"/>
    </row>
    <row r="23" spans="1:12" customFormat="1" ht="18.75" x14ac:dyDescent="0.3">
      <c r="A23" s="60" t="s">
        <v>275</v>
      </c>
      <c r="B23" s="61">
        <v>801</v>
      </c>
      <c r="C23" s="62" t="s">
        <v>260</v>
      </c>
      <c r="D23" s="62" t="s">
        <v>274</v>
      </c>
      <c r="E23" s="61" t="s">
        <v>276</v>
      </c>
      <c r="F23" s="63"/>
      <c r="G23" s="31">
        <f>SUM(G24:G35)</f>
        <v>88484.6</v>
      </c>
      <c r="H23" s="31">
        <f>SUM(H24:H35)</f>
        <v>88084.800000000017</v>
      </c>
      <c r="I23" s="13"/>
      <c r="J23" s="13"/>
      <c r="K23" s="13"/>
      <c r="L23" s="13"/>
    </row>
    <row r="24" spans="1:12" customFormat="1" ht="94.5" x14ac:dyDescent="0.25">
      <c r="A24" s="64" t="s">
        <v>277</v>
      </c>
      <c r="B24" s="61">
        <v>801</v>
      </c>
      <c r="C24" s="62" t="s">
        <v>260</v>
      </c>
      <c r="D24" s="62" t="s">
        <v>274</v>
      </c>
      <c r="E24" s="61" t="s">
        <v>278</v>
      </c>
      <c r="F24" s="61">
        <v>100</v>
      </c>
      <c r="G24" s="31">
        <v>54933</v>
      </c>
      <c r="H24" s="31">
        <v>54873.3</v>
      </c>
      <c r="I24" s="13"/>
      <c r="J24" s="13"/>
      <c r="K24" s="13"/>
      <c r="L24" s="13"/>
    </row>
    <row r="25" spans="1:12" customFormat="1" ht="47.25" x14ac:dyDescent="0.25">
      <c r="A25" s="65" t="s">
        <v>279</v>
      </c>
      <c r="B25" s="66">
        <v>801</v>
      </c>
      <c r="C25" s="62" t="s">
        <v>260</v>
      </c>
      <c r="D25" s="62" t="s">
        <v>274</v>
      </c>
      <c r="E25" s="61" t="s">
        <v>278</v>
      </c>
      <c r="F25" s="66">
        <v>200</v>
      </c>
      <c r="G25" s="31">
        <v>3891.1</v>
      </c>
      <c r="H25" s="31">
        <v>3563.2</v>
      </c>
      <c r="I25" s="13"/>
      <c r="J25" s="13"/>
      <c r="K25" s="13"/>
      <c r="L25" s="13"/>
    </row>
    <row r="26" spans="1:12" customFormat="1" ht="31.5" x14ac:dyDescent="0.25">
      <c r="A26" s="64" t="s">
        <v>280</v>
      </c>
      <c r="B26" s="61">
        <v>801</v>
      </c>
      <c r="C26" s="62" t="s">
        <v>260</v>
      </c>
      <c r="D26" s="62" t="s">
        <v>274</v>
      </c>
      <c r="E26" s="61" t="s">
        <v>278</v>
      </c>
      <c r="F26" s="61">
        <v>800</v>
      </c>
      <c r="G26" s="31">
        <v>238.6</v>
      </c>
      <c r="H26" s="31">
        <v>236.5</v>
      </c>
      <c r="I26" s="13"/>
      <c r="J26" s="13"/>
      <c r="K26" s="13"/>
      <c r="L26" s="13"/>
    </row>
    <row r="27" spans="1:12" customFormat="1" ht="126" x14ac:dyDescent="0.25">
      <c r="A27" s="64" t="s">
        <v>281</v>
      </c>
      <c r="B27" s="61">
        <v>801</v>
      </c>
      <c r="C27" s="62" t="s">
        <v>260</v>
      </c>
      <c r="D27" s="62" t="s">
        <v>274</v>
      </c>
      <c r="E27" s="61" t="s">
        <v>282</v>
      </c>
      <c r="F27" s="61">
        <v>100</v>
      </c>
      <c r="G27" s="31">
        <v>17402.7</v>
      </c>
      <c r="H27" s="31">
        <v>17402.400000000001</v>
      </c>
      <c r="I27" s="13"/>
      <c r="J27" s="13"/>
      <c r="K27" s="13"/>
      <c r="L27" s="13"/>
    </row>
    <row r="28" spans="1:12" customFormat="1" ht="94.5" x14ac:dyDescent="0.25">
      <c r="A28" s="65" t="s">
        <v>283</v>
      </c>
      <c r="B28" s="61">
        <v>801</v>
      </c>
      <c r="C28" s="62" t="s">
        <v>260</v>
      </c>
      <c r="D28" s="62" t="s">
        <v>274</v>
      </c>
      <c r="E28" s="61" t="s">
        <v>282</v>
      </c>
      <c r="F28" s="61">
        <v>200</v>
      </c>
      <c r="G28" s="31">
        <v>16</v>
      </c>
      <c r="H28" s="31">
        <v>16</v>
      </c>
      <c r="I28" s="13"/>
      <c r="J28" s="13"/>
      <c r="K28" s="13"/>
      <c r="L28" s="13"/>
    </row>
    <row r="29" spans="1:12" customFormat="1" ht="78.75" x14ac:dyDescent="0.25">
      <c r="A29" s="64" t="s">
        <v>271</v>
      </c>
      <c r="B29" s="61">
        <v>801</v>
      </c>
      <c r="C29" s="62" t="s">
        <v>260</v>
      </c>
      <c r="D29" s="62" t="s">
        <v>274</v>
      </c>
      <c r="E29" s="61" t="s">
        <v>284</v>
      </c>
      <c r="F29" s="61">
        <v>100</v>
      </c>
      <c r="G29" s="31">
        <v>1754.2</v>
      </c>
      <c r="H29" s="31">
        <v>1753.6</v>
      </c>
      <c r="I29" s="13"/>
      <c r="J29" s="13"/>
      <c r="K29" s="13"/>
      <c r="L29" s="13"/>
    </row>
    <row r="30" spans="1:12" customFormat="1" ht="78.75" x14ac:dyDescent="0.25">
      <c r="A30" s="64" t="s">
        <v>313</v>
      </c>
      <c r="B30" s="61">
        <v>801</v>
      </c>
      <c r="C30" s="62" t="s">
        <v>260</v>
      </c>
      <c r="D30" s="62" t="s">
        <v>274</v>
      </c>
      <c r="E30" s="61" t="s">
        <v>1092</v>
      </c>
      <c r="F30" s="61">
        <v>100</v>
      </c>
      <c r="G30" s="31">
        <v>40.6</v>
      </c>
      <c r="H30" s="31">
        <v>40.5</v>
      </c>
      <c r="I30" s="13"/>
      <c r="J30" s="13"/>
      <c r="K30" s="13"/>
      <c r="L30" s="13"/>
    </row>
    <row r="31" spans="1:12" customFormat="1" ht="94.5" x14ac:dyDescent="0.25">
      <c r="A31" s="64" t="s">
        <v>995</v>
      </c>
      <c r="B31" s="61">
        <v>801</v>
      </c>
      <c r="C31" s="62" t="s">
        <v>260</v>
      </c>
      <c r="D31" s="62" t="s">
        <v>274</v>
      </c>
      <c r="E31" s="61" t="s">
        <v>994</v>
      </c>
      <c r="F31" s="61">
        <v>100</v>
      </c>
      <c r="G31" s="31">
        <v>8703.4</v>
      </c>
      <c r="H31" s="31">
        <v>8703.4</v>
      </c>
      <c r="I31" s="13"/>
      <c r="J31" s="13"/>
      <c r="K31" s="13"/>
      <c r="L31" s="13"/>
    </row>
    <row r="32" spans="1:12" customFormat="1" ht="78.75" x14ac:dyDescent="0.25">
      <c r="A32" s="64" t="s">
        <v>285</v>
      </c>
      <c r="B32" s="61">
        <v>801</v>
      </c>
      <c r="C32" s="62" t="s">
        <v>260</v>
      </c>
      <c r="D32" s="62" t="s">
        <v>274</v>
      </c>
      <c r="E32" s="61" t="s">
        <v>286</v>
      </c>
      <c r="F32" s="61">
        <v>100</v>
      </c>
      <c r="G32" s="31">
        <v>288.60000000000002</v>
      </c>
      <c r="H32" s="31">
        <v>288.60000000000002</v>
      </c>
      <c r="I32" s="13"/>
      <c r="J32" s="13"/>
      <c r="K32" s="13"/>
      <c r="L32" s="13"/>
    </row>
    <row r="33" spans="1:12" customFormat="1" ht="78.75" x14ac:dyDescent="0.25">
      <c r="A33" s="64" t="s">
        <v>287</v>
      </c>
      <c r="B33" s="61">
        <v>801</v>
      </c>
      <c r="C33" s="62" t="s">
        <v>260</v>
      </c>
      <c r="D33" s="62" t="s">
        <v>274</v>
      </c>
      <c r="E33" s="61" t="s">
        <v>288</v>
      </c>
      <c r="F33" s="61">
        <v>100</v>
      </c>
      <c r="G33" s="31">
        <v>90.7</v>
      </c>
      <c r="H33" s="31">
        <v>90.6</v>
      </c>
      <c r="I33" s="13"/>
      <c r="J33" s="13"/>
      <c r="K33" s="13"/>
      <c r="L33" s="13"/>
    </row>
    <row r="34" spans="1:12" customFormat="1" ht="47.25" x14ac:dyDescent="0.25">
      <c r="A34" s="64" t="s">
        <v>289</v>
      </c>
      <c r="B34" s="61">
        <v>801</v>
      </c>
      <c r="C34" s="62" t="s">
        <v>260</v>
      </c>
      <c r="D34" s="62" t="s">
        <v>274</v>
      </c>
      <c r="E34" s="61" t="s">
        <v>288</v>
      </c>
      <c r="F34" s="61">
        <v>200</v>
      </c>
      <c r="G34" s="31">
        <v>191.1</v>
      </c>
      <c r="H34" s="31">
        <v>182.1</v>
      </c>
      <c r="I34" s="13"/>
      <c r="J34" s="13"/>
      <c r="K34" s="13"/>
      <c r="L34" s="13"/>
    </row>
    <row r="35" spans="1:12" customFormat="1" ht="141.75" x14ac:dyDescent="0.25">
      <c r="A35" s="64" t="s">
        <v>992</v>
      </c>
      <c r="B35" s="61">
        <v>801</v>
      </c>
      <c r="C35" s="62" t="s">
        <v>260</v>
      </c>
      <c r="D35" s="62" t="s">
        <v>274</v>
      </c>
      <c r="E35" s="61" t="s">
        <v>993</v>
      </c>
      <c r="F35" s="61">
        <v>100</v>
      </c>
      <c r="G35" s="31">
        <v>934.6</v>
      </c>
      <c r="H35" s="31">
        <v>934.6</v>
      </c>
      <c r="I35" s="13"/>
      <c r="J35" s="13"/>
      <c r="K35" s="13"/>
      <c r="L35" s="13"/>
    </row>
    <row r="36" spans="1:12" customFormat="1" ht="31.5" x14ac:dyDescent="0.3">
      <c r="A36" s="60" t="s">
        <v>303</v>
      </c>
      <c r="B36" s="61">
        <v>803</v>
      </c>
      <c r="C36" s="62" t="s">
        <v>260</v>
      </c>
      <c r="D36" s="62" t="s">
        <v>274</v>
      </c>
      <c r="E36" s="61" t="s">
        <v>304</v>
      </c>
      <c r="F36" s="63"/>
      <c r="G36" s="31">
        <f>SUM(G37)</f>
        <v>2089.1</v>
      </c>
      <c r="H36" s="31">
        <f>SUM(H37)</f>
        <v>2089</v>
      </c>
    </row>
    <row r="37" spans="1:12" customFormat="1" ht="31.5" x14ac:dyDescent="0.3">
      <c r="A37" s="60" t="s">
        <v>305</v>
      </c>
      <c r="B37" s="61">
        <v>803</v>
      </c>
      <c r="C37" s="62" t="s">
        <v>260</v>
      </c>
      <c r="D37" s="62" t="s">
        <v>274</v>
      </c>
      <c r="E37" s="61" t="s">
        <v>306</v>
      </c>
      <c r="F37" s="63"/>
      <c r="G37" s="31">
        <f>SUM(G38:G40)</f>
        <v>2089.1</v>
      </c>
      <c r="H37" s="31">
        <f>SUM(H38:H40)</f>
        <v>2089</v>
      </c>
    </row>
    <row r="38" spans="1:12" customFormat="1" ht="94.5" x14ac:dyDescent="0.25">
      <c r="A38" s="64" t="s">
        <v>995</v>
      </c>
      <c r="B38" s="61">
        <v>803</v>
      </c>
      <c r="C38" s="62" t="s">
        <v>260</v>
      </c>
      <c r="D38" s="62" t="s">
        <v>274</v>
      </c>
      <c r="E38" s="61" t="s">
        <v>997</v>
      </c>
      <c r="F38" s="61">
        <v>100</v>
      </c>
      <c r="G38" s="31">
        <v>208.3</v>
      </c>
      <c r="H38" s="31">
        <v>208.3</v>
      </c>
    </row>
    <row r="39" spans="1:12" customFormat="1" ht="94.5" x14ac:dyDescent="0.25">
      <c r="A39" s="64" t="s">
        <v>513</v>
      </c>
      <c r="B39" s="61">
        <v>803</v>
      </c>
      <c r="C39" s="62" t="s">
        <v>260</v>
      </c>
      <c r="D39" s="62" t="s">
        <v>274</v>
      </c>
      <c r="E39" s="61" t="s">
        <v>514</v>
      </c>
      <c r="F39" s="61">
        <v>100</v>
      </c>
      <c r="G39" s="31">
        <v>1876.1</v>
      </c>
      <c r="H39" s="31">
        <v>1876</v>
      </c>
    </row>
    <row r="40" spans="1:12" customFormat="1" ht="47.25" x14ac:dyDescent="0.25">
      <c r="A40" s="60" t="s">
        <v>515</v>
      </c>
      <c r="B40" s="70">
        <v>803</v>
      </c>
      <c r="C40" s="62" t="s">
        <v>260</v>
      </c>
      <c r="D40" s="62" t="s">
        <v>274</v>
      </c>
      <c r="E40" s="61" t="s">
        <v>514</v>
      </c>
      <c r="F40" s="61">
        <v>200</v>
      </c>
      <c r="G40" s="31">
        <v>4.7</v>
      </c>
      <c r="H40" s="31">
        <v>4.7</v>
      </c>
    </row>
    <row r="41" spans="1:12" customFormat="1" ht="15.75" x14ac:dyDescent="0.25">
      <c r="A41" s="55" t="s">
        <v>290</v>
      </c>
      <c r="B41" s="56">
        <v>801</v>
      </c>
      <c r="C41" s="57" t="s">
        <v>260</v>
      </c>
      <c r="D41" s="57" t="s">
        <v>291</v>
      </c>
      <c r="E41" s="56"/>
      <c r="F41" s="56"/>
      <c r="G41" s="59">
        <f t="shared" ref="G41:H43" si="0">SUM(G42)</f>
        <v>22.1</v>
      </c>
      <c r="H41" s="59">
        <f t="shared" si="0"/>
        <v>22</v>
      </c>
      <c r="I41" s="13"/>
      <c r="J41" s="13"/>
      <c r="K41" s="13"/>
      <c r="L41" s="13"/>
    </row>
    <row r="42" spans="1:12" customFormat="1" ht="15.75" x14ac:dyDescent="0.25">
      <c r="A42" s="60" t="s">
        <v>292</v>
      </c>
      <c r="B42" s="61">
        <v>801</v>
      </c>
      <c r="C42" s="62" t="s">
        <v>260</v>
      </c>
      <c r="D42" s="62" t="s">
        <v>291</v>
      </c>
      <c r="E42" s="61" t="s">
        <v>293</v>
      </c>
      <c r="F42" s="61"/>
      <c r="G42" s="31">
        <f t="shared" si="0"/>
        <v>22.1</v>
      </c>
      <c r="H42" s="31">
        <f t="shared" si="0"/>
        <v>22</v>
      </c>
      <c r="I42" s="13"/>
      <c r="J42" s="13"/>
      <c r="K42" s="13"/>
      <c r="L42" s="13"/>
    </row>
    <row r="43" spans="1:12" customFormat="1" ht="15.75" x14ac:dyDescent="0.25">
      <c r="A43" s="60" t="s">
        <v>294</v>
      </c>
      <c r="B43" s="61">
        <v>801</v>
      </c>
      <c r="C43" s="62" t="s">
        <v>260</v>
      </c>
      <c r="D43" s="62" t="s">
        <v>291</v>
      </c>
      <c r="E43" s="61" t="s">
        <v>295</v>
      </c>
      <c r="F43" s="61"/>
      <c r="G43" s="31">
        <f t="shared" si="0"/>
        <v>22.1</v>
      </c>
      <c r="H43" s="31">
        <f t="shared" si="0"/>
        <v>22</v>
      </c>
      <c r="I43" s="13"/>
      <c r="J43" s="13"/>
      <c r="K43" s="13"/>
      <c r="L43" s="13"/>
    </row>
    <row r="44" spans="1:12" customFormat="1" ht="78.75" x14ac:dyDescent="0.25">
      <c r="A44" s="65" t="s">
        <v>296</v>
      </c>
      <c r="B44" s="61">
        <v>801</v>
      </c>
      <c r="C44" s="62" t="s">
        <v>260</v>
      </c>
      <c r="D44" s="62" t="s">
        <v>291</v>
      </c>
      <c r="E44" s="61" t="s">
        <v>297</v>
      </c>
      <c r="F44" s="61">
        <v>200</v>
      </c>
      <c r="G44" s="31">
        <v>22.1</v>
      </c>
      <c r="H44" s="31">
        <v>22</v>
      </c>
      <c r="I44" s="13"/>
      <c r="J44" s="13"/>
      <c r="K44" s="13"/>
      <c r="L44" s="13"/>
    </row>
    <row r="45" spans="1:12" customFormat="1" ht="47.25" x14ac:dyDescent="0.25">
      <c r="A45" s="55" t="s">
        <v>472</v>
      </c>
      <c r="B45" s="67">
        <v>802</v>
      </c>
      <c r="C45" s="57" t="s">
        <v>260</v>
      </c>
      <c r="D45" s="57" t="s">
        <v>462</v>
      </c>
      <c r="E45" s="56"/>
      <c r="F45" s="56"/>
      <c r="G45" s="59">
        <f>SUM(G46,G57)</f>
        <v>49695.799999999988</v>
      </c>
      <c r="H45" s="59">
        <f>SUM(H46,H57)</f>
        <v>49674.6</v>
      </c>
    </row>
    <row r="46" spans="1:12" customFormat="1" ht="31.5" x14ac:dyDescent="0.3">
      <c r="A46" s="60" t="s">
        <v>303</v>
      </c>
      <c r="B46" s="61">
        <v>802</v>
      </c>
      <c r="C46" s="62" t="s">
        <v>260</v>
      </c>
      <c r="D46" s="62" t="s">
        <v>462</v>
      </c>
      <c r="E46" s="61" t="s">
        <v>304</v>
      </c>
      <c r="F46" s="63"/>
      <c r="G46" s="31">
        <f>SUM(G47)</f>
        <v>45192.599999999991</v>
      </c>
      <c r="H46" s="31">
        <f>SUM(H47)</f>
        <v>45171.6</v>
      </c>
    </row>
    <row r="47" spans="1:12" customFormat="1" ht="31.5" x14ac:dyDescent="0.3">
      <c r="A47" s="60" t="s">
        <v>305</v>
      </c>
      <c r="B47" s="61">
        <v>802</v>
      </c>
      <c r="C47" s="62" t="s">
        <v>260</v>
      </c>
      <c r="D47" s="62" t="s">
        <v>462</v>
      </c>
      <c r="E47" s="61" t="s">
        <v>306</v>
      </c>
      <c r="F47" s="63"/>
      <c r="G47" s="31">
        <f>SUM(G48:G56)</f>
        <v>45192.599999999991</v>
      </c>
      <c r="H47" s="31">
        <f>SUM(H48:H56)</f>
        <v>45171.6</v>
      </c>
    </row>
    <row r="48" spans="1:12" customFormat="1" ht="94.5" x14ac:dyDescent="0.25">
      <c r="A48" s="64" t="s">
        <v>277</v>
      </c>
      <c r="B48" s="61">
        <v>802</v>
      </c>
      <c r="C48" s="62" t="s">
        <v>260</v>
      </c>
      <c r="D48" s="62" t="s">
        <v>462</v>
      </c>
      <c r="E48" s="61" t="s">
        <v>473</v>
      </c>
      <c r="F48" s="61">
        <v>100</v>
      </c>
      <c r="G48" s="31">
        <v>34510</v>
      </c>
      <c r="H48" s="31">
        <v>34509.800000000003</v>
      </c>
    </row>
    <row r="49" spans="1:8" customFormat="1" ht="47.25" x14ac:dyDescent="0.25">
      <c r="A49" s="65" t="s">
        <v>279</v>
      </c>
      <c r="B49" s="66">
        <v>802</v>
      </c>
      <c r="C49" s="62" t="s">
        <v>260</v>
      </c>
      <c r="D49" s="62" t="s">
        <v>462</v>
      </c>
      <c r="E49" s="61" t="s">
        <v>473</v>
      </c>
      <c r="F49" s="66">
        <v>200</v>
      </c>
      <c r="G49" s="31">
        <v>2246.6999999999998</v>
      </c>
      <c r="H49" s="31">
        <v>2235.6999999999998</v>
      </c>
    </row>
    <row r="50" spans="1:8" customFormat="1" ht="31.5" x14ac:dyDescent="0.25">
      <c r="A50" s="64" t="s">
        <v>280</v>
      </c>
      <c r="B50" s="61">
        <v>802</v>
      </c>
      <c r="C50" s="62" t="s">
        <v>260</v>
      </c>
      <c r="D50" s="62" t="s">
        <v>462</v>
      </c>
      <c r="E50" s="61" t="s">
        <v>473</v>
      </c>
      <c r="F50" s="61">
        <v>800</v>
      </c>
      <c r="G50" s="31">
        <v>19.7</v>
      </c>
      <c r="H50" s="31">
        <v>19.600000000000001</v>
      </c>
    </row>
    <row r="51" spans="1:8" customFormat="1" ht="126" x14ac:dyDescent="0.25">
      <c r="A51" s="64" t="s">
        <v>281</v>
      </c>
      <c r="B51" s="61">
        <v>802</v>
      </c>
      <c r="C51" s="62" t="s">
        <v>260</v>
      </c>
      <c r="D51" s="62" t="s">
        <v>462</v>
      </c>
      <c r="E51" s="61" t="s">
        <v>474</v>
      </c>
      <c r="F51" s="61">
        <v>100</v>
      </c>
      <c r="G51" s="31">
        <v>2133.6999999999998</v>
      </c>
      <c r="H51" s="31">
        <v>2133.6</v>
      </c>
    </row>
    <row r="52" spans="1:8" customFormat="1" ht="94.5" hidden="1" x14ac:dyDescent="0.25">
      <c r="A52" s="65" t="s">
        <v>283</v>
      </c>
      <c r="B52" s="61">
        <v>802</v>
      </c>
      <c r="C52" s="62" t="s">
        <v>260</v>
      </c>
      <c r="D52" s="62" t="s">
        <v>462</v>
      </c>
      <c r="E52" s="61" t="s">
        <v>474</v>
      </c>
      <c r="F52" s="61">
        <v>200</v>
      </c>
      <c r="G52" s="31"/>
      <c r="H52" s="31"/>
    </row>
    <row r="53" spans="1:8" customFormat="1" ht="78.75" x14ac:dyDescent="0.25">
      <c r="A53" s="64" t="s">
        <v>271</v>
      </c>
      <c r="B53" s="61">
        <v>802</v>
      </c>
      <c r="C53" s="62" t="s">
        <v>260</v>
      </c>
      <c r="D53" s="62" t="s">
        <v>462</v>
      </c>
      <c r="E53" s="61" t="s">
        <v>475</v>
      </c>
      <c r="F53" s="61">
        <v>100</v>
      </c>
      <c r="G53" s="31">
        <v>660.2</v>
      </c>
      <c r="H53" s="31">
        <v>650.70000000000005</v>
      </c>
    </row>
    <row r="54" spans="1:8" customFormat="1" ht="78.75" x14ac:dyDescent="0.25">
      <c r="A54" s="64" t="s">
        <v>313</v>
      </c>
      <c r="B54" s="61">
        <v>802</v>
      </c>
      <c r="C54" s="62" t="s">
        <v>260</v>
      </c>
      <c r="D54" s="62" t="s">
        <v>462</v>
      </c>
      <c r="E54" s="61" t="s">
        <v>479</v>
      </c>
      <c r="F54" s="61">
        <v>100</v>
      </c>
      <c r="G54" s="31">
        <v>303.89999999999998</v>
      </c>
      <c r="H54" s="31">
        <v>303.8</v>
      </c>
    </row>
    <row r="55" spans="1:8" customFormat="1" ht="94.5" x14ac:dyDescent="0.25">
      <c r="A55" s="64" t="s">
        <v>995</v>
      </c>
      <c r="B55" s="61">
        <v>802</v>
      </c>
      <c r="C55" s="62" t="s">
        <v>260</v>
      </c>
      <c r="D55" s="62" t="s">
        <v>462</v>
      </c>
      <c r="E55" s="61" t="s">
        <v>997</v>
      </c>
      <c r="F55" s="61">
        <v>100</v>
      </c>
      <c r="G55" s="31">
        <v>4803.6000000000004</v>
      </c>
      <c r="H55" s="31">
        <v>4803.6000000000004</v>
      </c>
    </row>
    <row r="56" spans="1:8" customFormat="1" ht="141.75" x14ac:dyDescent="0.25">
      <c r="A56" s="64" t="s">
        <v>992</v>
      </c>
      <c r="B56" s="61">
        <v>802</v>
      </c>
      <c r="C56" s="62" t="s">
        <v>260</v>
      </c>
      <c r="D56" s="62" t="s">
        <v>462</v>
      </c>
      <c r="E56" s="61" t="s">
        <v>998</v>
      </c>
      <c r="F56" s="61">
        <v>100</v>
      </c>
      <c r="G56" s="31">
        <v>514.79999999999995</v>
      </c>
      <c r="H56" s="31">
        <v>514.79999999999995</v>
      </c>
    </row>
    <row r="57" spans="1:8" customFormat="1" ht="15.75" x14ac:dyDescent="0.25">
      <c r="A57" s="60" t="s">
        <v>677</v>
      </c>
      <c r="B57" s="70">
        <v>806</v>
      </c>
      <c r="C57" s="62" t="s">
        <v>260</v>
      </c>
      <c r="D57" s="62" t="s">
        <v>462</v>
      </c>
      <c r="E57" s="61" t="s">
        <v>678</v>
      </c>
      <c r="F57" s="61"/>
      <c r="G57" s="31">
        <f>SUM(G58)</f>
        <v>4503.2</v>
      </c>
      <c r="H57" s="31">
        <f>SUM(H58)</f>
        <v>4503</v>
      </c>
    </row>
    <row r="58" spans="1:8" customFormat="1" ht="31.5" x14ac:dyDescent="0.25">
      <c r="A58" s="60" t="s">
        <v>679</v>
      </c>
      <c r="B58" s="70">
        <v>806</v>
      </c>
      <c r="C58" s="62" t="s">
        <v>260</v>
      </c>
      <c r="D58" s="62" t="s">
        <v>462</v>
      </c>
      <c r="E58" s="61" t="s">
        <v>680</v>
      </c>
      <c r="F58" s="61"/>
      <c r="G58" s="31">
        <f>SUM(G59:G62)</f>
        <v>4503.2</v>
      </c>
      <c r="H58" s="31">
        <f>SUM(H59:H62)</f>
        <v>4503</v>
      </c>
    </row>
    <row r="59" spans="1:8" customFormat="1" ht="94.5" x14ac:dyDescent="0.25">
      <c r="A59" s="64" t="s">
        <v>277</v>
      </c>
      <c r="B59" s="70">
        <v>806</v>
      </c>
      <c r="C59" s="62" t="s">
        <v>260</v>
      </c>
      <c r="D59" s="62" t="s">
        <v>462</v>
      </c>
      <c r="E59" s="61" t="s">
        <v>681</v>
      </c>
      <c r="F59" s="61">
        <v>100</v>
      </c>
      <c r="G59" s="31">
        <v>3969</v>
      </c>
      <c r="H59" s="31">
        <v>3969</v>
      </c>
    </row>
    <row r="60" spans="1:8" customFormat="1" ht="126" x14ac:dyDescent="0.25">
      <c r="A60" s="64" t="s">
        <v>281</v>
      </c>
      <c r="B60" s="70">
        <v>806</v>
      </c>
      <c r="C60" s="62" t="s">
        <v>260</v>
      </c>
      <c r="D60" s="62" t="s">
        <v>462</v>
      </c>
      <c r="E60" s="61" t="s">
        <v>1190</v>
      </c>
      <c r="F60" s="61">
        <v>100</v>
      </c>
      <c r="G60" s="31">
        <v>278.3</v>
      </c>
      <c r="H60" s="31">
        <v>278.10000000000002</v>
      </c>
    </row>
    <row r="61" spans="1:8" customFormat="1" ht="78.75" x14ac:dyDescent="0.25">
      <c r="A61" s="64" t="s">
        <v>271</v>
      </c>
      <c r="B61" s="61">
        <v>806</v>
      </c>
      <c r="C61" s="62" t="s">
        <v>260</v>
      </c>
      <c r="D61" s="62" t="s">
        <v>462</v>
      </c>
      <c r="E61" s="61" t="s">
        <v>682</v>
      </c>
      <c r="F61" s="61">
        <v>100</v>
      </c>
      <c r="G61" s="31">
        <v>0</v>
      </c>
      <c r="H61" s="31">
        <v>0</v>
      </c>
    </row>
    <row r="62" spans="1:8" customFormat="1" ht="94.5" x14ac:dyDescent="0.25">
      <c r="A62" s="64" t="s">
        <v>995</v>
      </c>
      <c r="B62" s="61">
        <v>805</v>
      </c>
      <c r="C62" s="62" t="s">
        <v>260</v>
      </c>
      <c r="D62" s="62" t="s">
        <v>462</v>
      </c>
      <c r="E62" s="61" t="s">
        <v>1005</v>
      </c>
      <c r="F62" s="61">
        <v>100</v>
      </c>
      <c r="G62" s="31">
        <v>255.9</v>
      </c>
      <c r="H62" s="31">
        <v>255.9</v>
      </c>
    </row>
    <row r="63" spans="1:8" customFormat="1" ht="15.75" x14ac:dyDescent="0.25">
      <c r="A63" s="55" t="s">
        <v>670</v>
      </c>
      <c r="B63" s="67">
        <v>805</v>
      </c>
      <c r="C63" s="57" t="s">
        <v>260</v>
      </c>
      <c r="D63" s="57" t="s">
        <v>450</v>
      </c>
      <c r="E63" s="56"/>
      <c r="F63" s="56"/>
      <c r="G63" s="59">
        <f>SUM(G64)</f>
        <v>6014.4999999999991</v>
      </c>
      <c r="H63" s="59">
        <f>SUM(H64)</f>
        <v>6014.2</v>
      </c>
    </row>
    <row r="64" spans="1:8" customFormat="1" ht="15.75" x14ac:dyDescent="0.25">
      <c r="A64" s="60" t="s">
        <v>669</v>
      </c>
      <c r="B64" s="70">
        <v>805</v>
      </c>
      <c r="C64" s="62" t="s">
        <v>260</v>
      </c>
      <c r="D64" s="62" t="s">
        <v>450</v>
      </c>
      <c r="E64" s="61" t="s">
        <v>671</v>
      </c>
      <c r="F64" s="61"/>
      <c r="G64" s="31">
        <f>G65+G71</f>
        <v>6014.4999999999991</v>
      </c>
      <c r="H64" s="31">
        <f>H65+H71</f>
        <v>6014.2</v>
      </c>
    </row>
    <row r="65" spans="1:12" customFormat="1" ht="31.5" x14ac:dyDescent="0.25">
      <c r="A65" s="60" t="s">
        <v>672</v>
      </c>
      <c r="B65" s="70">
        <v>805</v>
      </c>
      <c r="C65" s="62" t="s">
        <v>260</v>
      </c>
      <c r="D65" s="62" t="s">
        <v>450</v>
      </c>
      <c r="E65" s="61" t="s">
        <v>673</v>
      </c>
      <c r="F65" s="61"/>
      <c r="G65" s="31">
        <f>SUM(G66:G70)</f>
        <v>6014.4999999999991</v>
      </c>
      <c r="H65" s="31">
        <f>SUM(H66:H70)</f>
        <v>6014.2</v>
      </c>
    </row>
    <row r="66" spans="1:12" customFormat="1" ht="94.5" x14ac:dyDescent="0.25">
      <c r="A66" s="64" t="s">
        <v>674</v>
      </c>
      <c r="B66" s="70">
        <v>805</v>
      </c>
      <c r="C66" s="62" t="s">
        <v>260</v>
      </c>
      <c r="D66" s="62" t="s">
        <v>450</v>
      </c>
      <c r="E66" s="61" t="s">
        <v>675</v>
      </c>
      <c r="F66" s="61">
        <v>100</v>
      </c>
      <c r="G66" s="31">
        <v>5745.5</v>
      </c>
      <c r="H66" s="31">
        <v>5745.4</v>
      </c>
    </row>
    <row r="67" spans="1:12" customFormat="1" ht="63" x14ac:dyDescent="0.25">
      <c r="A67" s="64" t="s">
        <v>1187</v>
      </c>
      <c r="B67" s="70">
        <v>805</v>
      </c>
      <c r="C67" s="62" t="s">
        <v>260</v>
      </c>
      <c r="D67" s="62" t="s">
        <v>450</v>
      </c>
      <c r="E67" s="61" t="s">
        <v>675</v>
      </c>
      <c r="F67" s="61">
        <v>200</v>
      </c>
      <c r="G67" s="31">
        <v>12.2</v>
      </c>
      <c r="H67" s="31">
        <v>12.1</v>
      </c>
    </row>
    <row r="68" spans="1:12" customFormat="1" ht="47.25" x14ac:dyDescent="0.25">
      <c r="A68" s="64" t="s">
        <v>1188</v>
      </c>
      <c r="B68" s="70">
        <v>805</v>
      </c>
      <c r="C68" s="62" t="s">
        <v>260</v>
      </c>
      <c r="D68" s="62" t="s">
        <v>450</v>
      </c>
      <c r="E68" s="61" t="s">
        <v>675</v>
      </c>
      <c r="F68" s="61">
        <v>800</v>
      </c>
      <c r="G68" s="31">
        <v>0.9</v>
      </c>
      <c r="H68" s="31">
        <v>0.8</v>
      </c>
    </row>
    <row r="69" spans="1:12" customFormat="1" ht="78.75" hidden="1" x14ac:dyDescent="0.25">
      <c r="A69" s="64" t="s">
        <v>271</v>
      </c>
      <c r="B69" s="61">
        <v>805</v>
      </c>
      <c r="C69" s="62" t="s">
        <v>260</v>
      </c>
      <c r="D69" s="62" t="s">
        <v>450</v>
      </c>
      <c r="E69" s="61" t="s">
        <v>676</v>
      </c>
      <c r="F69" s="61">
        <v>100</v>
      </c>
      <c r="G69" s="31">
        <v>0</v>
      </c>
      <c r="H69" s="31">
        <v>0</v>
      </c>
    </row>
    <row r="70" spans="1:12" customFormat="1" ht="94.5" x14ac:dyDescent="0.25">
      <c r="A70" s="64" t="s">
        <v>995</v>
      </c>
      <c r="B70" s="61">
        <v>805</v>
      </c>
      <c r="C70" s="62" t="s">
        <v>260</v>
      </c>
      <c r="D70" s="62" t="s">
        <v>450</v>
      </c>
      <c r="E70" s="61" t="s">
        <v>1189</v>
      </c>
      <c r="F70" s="61">
        <v>100</v>
      </c>
      <c r="G70" s="31">
        <v>255.9</v>
      </c>
      <c r="H70" s="31">
        <v>255.9</v>
      </c>
    </row>
    <row r="71" spans="1:12" customFormat="1" ht="31.5" hidden="1" x14ac:dyDescent="0.25">
      <c r="A71" s="60" t="s">
        <v>718</v>
      </c>
      <c r="B71" s="70">
        <v>805</v>
      </c>
      <c r="C71" s="62" t="s">
        <v>260</v>
      </c>
      <c r="D71" s="62" t="s">
        <v>450</v>
      </c>
      <c r="E71" s="61" t="s">
        <v>717</v>
      </c>
      <c r="F71" s="61"/>
      <c r="G71" s="31">
        <f>G72</f>
        <v>0</v>
      </c>
      <c r="H71" s="31">
        <f>H72</f>
        <v>0</v>
      </c>
    </row>
    <row r="72" spans="1:12" customFormat="1" ht="47.25" hidden="1" x14ac:dyDescent="0.25">
      <c r="A72" s="64" t="s">
        <v>720</v>
      </c>
      <c r="B72" s="70">
        <v>805</v>
      </c>
      <c r="C72" s="62" t="s">
        <v>260</v>
      </c>
      <c r="D72" s="62" t="s">
        <v>450</v>
      </c>
      <c r="E72" s="61" t="s">
        <v>719</v>
      </c>
      <c r="F72" s="61">
        <v>200</v>
      </c>
      <c r="G72" s="31"/>
      <c r="H72" s="31"/>
    </row>
    <row r="73" spans="1:12" customFormat="1" ht="15.75" x14ac:dyDescent="0.25">
      <c r="A73" s="55" t="s">
        <v>476</v>
      </c>
      <c r="B73" s="67">
        <v>802</v>
      </c>
      <c r="C73" s="57" t="s">
        <v>260</v>
      </c>
      <c r="D73" s="57">
        <v>11</v>
      </c>
      <c r="E73" s="56"/>
      <c r="F73" s="56"/>
      <c r="G73" s="59">
        <f>SUM(G74,G77)</f>
        <v>1330.6</v>
      </c>
      <c r="H73" s="59">
        <f>SUM(H74,H77)</f>
        <v>0</v>
      </c>
    </row>
    <row r="74" spans="1:12" customFormat="1" ht="31.5" hidden="1" x14ac:dyDescent="0.3">
      <c r="A74" s="60" t="s">
        <v>303</v>
      </c>
      <c r="B74" s="61">
        <v>802</v>
      </c>
      <c r="C74" s="62" t="s">
        <v>260</v>
      </c>
      <c r="D74" s="62" t="s">
        <v>477</v>
      </c>
      <c r="E74" s="61" t="s">
        <v>304</v>
      </c>
      <c r="F74" s="63"/>
      <c r="G74" s="31">
        <f>SUM(G75)</f>
        <v>0</v>
      </c>
      <c r="H74" s="31">
        <f>SUM(H75)</f>
        <v>0</v>
      </c>
    </row>
    <row r="75" spans="1:12" customFormat="1" ht="31.5" hidden="1" x14ac:dyDescent="0.3">
      <c r="A75" s="60" t="s">
        <v>305</v>
      </c>
      <c r="B75" s="61">
        <v>802</v>
      </c>
      <c r="C75" s="62" t="s">
        <v>260</v>
      </c>
      <c r="D75" s="62" t="s">
        <v>477</v>
      </c>
      <c r="E75" s="61" t="s">
        <v>306</v>
      </c>
      <c r="F75" s="63"/>
      <c r="G75" s="31">
        <f>SUM(G76)</f>
        <v>0</v>
      </c>
      <c r="H75" s="31">
        <f>SUM(H76)</f>
        <v>0</v>
      </c>
    </row>
    <row r="76" spans="1:12" customFormat="1" ht="31.5" hidden="1" x14ac:dyDescent="0.25">
      <c r="A76" s="60" t="s">
        <v>478</v>
      </c>
      <c r="B76" s="61">
        <v>802</v>
      </c>
      <c r="C76" s="62" t="s">
        <v>260</v>
      </c>
      <c r="D76" s="62" t="s">
        <v>477</v>
      </c>
      <c r="E76" s="61" t="s">
        <v>479</v>
      </c>
      <c r="F76" s="61">
        <v>800</v>
      </c>
      <c r="G76" s="31">
        <v>0</v>
      </c>
      <c r="H76" s="31">
        <v>0</v>
      </c>
    </row>
    <row r="77" spans="1:12" customFormat="1" ht="15.75" x14ac:dyDescent="0.25">
      <c r="A77" s="60" t="s">
        <v>292</v>
      </c>
      <c r="B77" s="61">
        <v>802</v>
      </c>
      <c r="C77" s="62" t="s">
        <v>260</v>
      </c>
      <c r="D77" s="62" t="s">
        <v>477</v>
      </c>
      <c r="E77" s="61" t="s">
        <v>293</v>
      </c>
      <c r="F77" s="61"/>
      <c r="G77" s="31">
        <f>SUM(G78)</f>
        <v>1330.6</v>
      </c>
      <c r="H77" s="31">
        <f>SUM(H78)</f>
        <v>0</v>
      </c>
    </row>
    <row r="78" spans="1:12" customFormat="1" ht="15.75" x14ac:dyDescent="0.25">
      <c r="A78" s="60" t="s">
        <v>294</v>
      </c>
      <c r="B78" s="61">
        <v>802</v>
      </c>
      <c r="C78" s="62" t="s">
        <v>260</v>
      </c>
      <c r="D78" s="62" t="s">
        <v>477</v>
      </c>
      <c r="E78" s="61" t="s">
        <v>295</v>
      </c>
      <c r="F78" s="61"/>
      <c r="G78" s="31">
        <f>SUM(G79)</f>
        <v>1330.6</v>
      </c>
      <c r="H78" s="31">
        <f>SUM(H79)</f>
        <v>0</v>
      </c>
    </row>
    <row r="79" spans="1:12" customFormat="1" ht="31.5" x14ac:dyDescent="0.25">
      <c r="A79" s="60" t="s">
        <v>324</v>
      </c>
      <c r="B79" s="61">
        <v>802</v>
      </c>
      <c r="C79" s="62" t="s">
        <v>260</v>
      </c>
      <c r="D79" s="62" t="s">
        <v>477</v>
      </c>
      <c r="E79" s="61" t="s">
        <v>322</v>
      </c>
      <c r="F79" s="61">
        <v>800</v>
      </c>
      <c r="G79" s="31">
        <v>1330.6</v>
      </c>
      <c r="H79" s="31">
        <v>0</v>
      </c>
    </row>
    <row r="80" spans="1:12" customFormat="1" ht="15.75" x14ac:dyDescent="0.25">
      <c r="A80" s="55" t="s">
        <v>298</v>
      </c>
      <c r="B80" s="56">
        <v>801</v>
      </c>
      <c r="C80" s="57" t="s">
        <v>260</v>
      </c>
      <c r="D80" s="57">
        <v>13</v>
      </c>
      <c r="E80" s="56"/>
      <c r="F80" s="56"/>
      <c r="G80" s="59">
        <f>SUM(G81,G85,G89,G93,G108)</f>
        <v>171493.3</v>
      </c>
      <c r="H80" s="59">
        <f>SUM(H81,H85,H89,H93,H108)</f>
        <v>160835.29999999999</v>
      </c>
      <c r="I80" s="13"/>
      <c r="J80" s="13"/>
      <c r="K80" s="13"/>
      <c r="L80" s="13"/>
    </row>
    <row r="81" spans="1:12" customFormat="1" ht="47.25" hidden="1" x14ac:dyDescent="0.25">
      <c r="A81" s="60" t="s">
        <v>913</v>
      </c>
      <c r="B81" s="61">
        <v>801</v>
      </c>
      <c r="C81" s="62" t="s">
        <v>260</v>
      </c>
      <c r="D81" s="62" t="s">
        <v>299</v>
      </c>
      <c r="E81" s="61" t="s">
        <v>464</v>
      </c>
      <c r="F81" s="61"/>
      <c r="G81" s="31">
        <f t="shared" ref="G81:H83" si="1">G82</f>
        <v>0</v>
      </c>
      <c r="H81" s="31">
        <f t="shared" si="1"/>
        <v>0</v>
      </c>
      <c r="I81" s="13"/>
      <c r="J81" s="13"/>
      <c r="K81" s="13"/>
      <c r="L81" s="13"/>
    </row>
    <row r="82" spans="1:12" customFormat="1" ht="47.25" hidden="1" x14ac:dyDescent="0.25">
      <c r="A82" s="60" t="s">
        <v>465</v>
      </c>
      <c r="B82" s="61">
        <v>801</v>
      </c>
      <c r="C82" s="62" t="s">
        <v>260</v>
      </c>
      <c r="D82" s="62" t="s">
        <v>299</v>
      </c>
      <c r="E82" s="61" t="s">
        <v>522</v>
      </c>
      <c r="F82" s="61"/>
      <c r="G82" s="31">
        <f t="shared" si="1"/>
        <v>0</v>
      </c>
      <c r="H82" s="31">
        <f t="shared" si="1"/>
        <v>0</v>
      </c>
      <c r="I82" s="13"/>
      <c r="J82" s="13"/>
      <c r="K82" s="13"/>
      <c r="L82" s="13"/>
    </row>
    <row r="83" spans="1:12" customFormat="1" ht="47.25" hidden="1" x14ac:dyDescent="0.25">
      <c r="A83" s="60" t="s">
        <v>684</v>
      </c>
      <c r="B83" s="61">
        <v>801</v>
      </c>
      <c r="C83" s="62" t="s">
        <v>260</v>
      </c>
      <c r="D83" s="62" t="s">
        <v>299</v>
      </c>
      <c r="E83" s="61" t="s">
        <v>685</v>
      </c>
      <c r="F83" s="61"/>
      <c r="G83" s="31">
        <f t="shared" si="1"/>
        <v>0</v>
      </c>
      <c r="H83" s="31">
        <f t="shared" si="1"/>
        <v>0</v>
      </c>
      <c r="I83" s="13"/>
      <c r="J83" s="13"/>
      <c r="K83" s="13"/>
      <c r="L83" s="13"/>
    </row>
    <row r="84" spans="1:12" customFormat="1" ht="63" hidden="1" x14ac:dyDescent="0.25">
      <c r="A84" s="64" t="s">
        <v>687</v>
      </c>
      <c r="B84" s="61">
        <v>801</v>
      </c>
      <c r="C84" s="62" t="s">
        <v>260</v>
      </c>
      <c r="D84" s="62" t="s">
        <v>299</v>
      </c>
      <c r="E84" s="61" t="s">
        <v>686</v>
      </c>
      <c r="F84" s="61">
        <v>400</v>
      </c>
      <c r="G84" s="31"/>
      <c r="H84" s="31"/>
      <c r="I84" s="13"/>
      <c r="J84" s="13"/>
      <c r="K84" s="13"/>
      <c r="L84" s="13"/>
    </row>
    <row r="85" spans="1:12" customFormat="1" ht="31.5" x14ac:dyDescent="0.25">
      <c r="A85" s="64" t="s">
        <v>1093</v>
      </c>
      <c r="B85" s="61">
        <v>801</v>
      </c>
      <c r="C85" s="62" t="s">
        <v>260</v>
      </c>
      <c r="D85" s="62" t="s">
        <v>299</v>
      </c>
      <c r="E85" s="61" t="s">
        <v>398</v>
      </c>
      <c r="F85" s="61"/>
      <c r="G85" s="31">
        <f>G86</f>
        <v>15056.3</v>
      </c>
      <c r="H85" s="31">
        <f>H86</f>
        <v>12210.3</v>
      </c>
      <c r="I85" s="13"/>
      <c r="J85" s="13"/>
      <c r="K85" s="13"/>
      <c r="L85" s="13"/>
    </row>
    <row r="86" spans="1:12" customFormat="1" ht="47.25" x14ac:dyDescent="0.25">
      <c r="A86" s="64" t="s">
        <v>937</v>
      </c>
      <c r="B86" s="61">
        <v>801</v>
      </c>
      <c r="C86" s="62" t="s">
        <v>260</v>
      </c>
      <c r="D86" s="62" t="s">
        <v>299</v>
      </c>
      <c r="E86" s="61" t="s">
        <v>413</v>
      </c>
      <c r="F86" s="61"/>
      <c r="G86" s="31">
        <f>SUM(G87:G88)</f>
        <v>15056.3</v>
      </c>
      <c r="H86" s="31">
        <f>SUM(H87:H88)</f>
        <v>12210.3</v>
      </c>
      <c r="I86" s="13"/>
      <c r="J86" s="13"/>
      <c r="K86" s="13"/>
      <c r="L86" s="13"/>
    </row>
    <row r="87" spans="1:12" customFormat="1" ht="63" x14ac:dyDescent="0.25">
      <c r="A87" s="64" t="s">
        <v>1094</v>
      </c>
      <c r="B87" s="61">
        <v>801</v>
      </c>
      <c r="C87" s="62" t="s">
        <v>260</v>
      </c>
      <c r="D87" s="62" t="s">
        <v>299</v>
      </c>
      <c r="E87" s="61" t="s">
        <v>1095</v>
      </c>
      <c r="F87" s="61">
        <v>200</v>
      </c>
      <c r="G87" s="31">
        <v>10056.299999999999</v>
      </c>
      <c r="H87" s="31">
        <v>7210.3</v>
      </c>
      <c r="I87" s="13"/>
      <c r="J87" s="13"/>
      <c r="K87" s="13"/>
      <c r="L87" s="13"/>
    </row>
    <row r="88" spans="1:12" customFormat="1" ht="63" x14ac:dyDescent="0.25">
      <c r="A88" s="64" t="s">
        <v>938</v>
      </c>
      <c r="B88" s="61">
        <v>801</v>
      </c>
      <c r="C88" s="62" t="s">
        <v>260</v>
      </c>
      <c r="D88" s="62" t="s">
        <v>299</v>
      </c>
      <c r="E88" s="61" t="s">
        <v>1095</v>
      </c>
      <c r="F88" s="61">
        <v>400</v>
      </c>
      <c r="G88" s="31">
        <v>5000</v>
      </c>
      <c r="H88" s="31">
        <v>5000</v>
      </c>
      <c r="I88" s="13"/>
      <c r="J88" s="13"/>
      <c r="K88" s="13"/>
      <c r="L88" s="13"/>
    </row>
    <row r="89" spans="1:12" customFormat="1" ht="31.5" x14ac:dyDescent="0.3">
      <c r="A89" s="60" t="s">
        <v>264</v>
      </c>
      <c r="B89" s="61">
        <v>801</v>
      </c>
      <c r="C89" s="62" t="s">
        <v>260</v>
      </c>
      <c r="D89" s="62" t="s">
        <v>299</v>
      </c>
      <c r="E89" s="61" t="s">
        <v>265</v>
      </c>
      <c r="F89" s="63"/>
      <c r="G89" s="31">
        <f>SUM(G90)</f>
        <v>610</v>
      </c>
      <c r="H89" s="31">
        <f>SUM(H90)</f>
        <v>543.79999999999995</v>
      </c>
      <c r="I89" s="13"/>
      <c r="J89" s="13"/>
      <c r="K89" s="13"/>
      <c r="L89" s="13"/>
    </row>
    <row r="90" spans="1:12" customFormat="1" ht="18.75" x14ac:dyDescent="0.3">
      <c r="A90" s="60" t="s">
        <v>275</v>
      </c>
      <c r="B90" s="61">
        <v>801</v>
      </c>
      <c r="C90" s="62" t="s">
        <v>260</v>
      </c>
      <c r="D90" s="62" t="s">
        <v>299</v>
      </c>
      <c r="E90" s="61" t="s">
        <v>276</v>
      </c>
      <c r="F90" s="63"/>
      <c r="G90" s="31">
        <f>SUM(G91:G92)</f>
        <v>610</v>
      </c>
      <c r="H90" s="31">
        <f>SUM(H91:H92)</f>
        <v>543.79999999999995</v>
      </c>
      <c r="I90" s="13"/>
      <c r="J90" s="13"/>
      <c r="K90" s="13"/>
      <c r="L90" s="13"/>
    </row>
    <row r="91" spans="1:12" customFormat="1" ht="63" x14ac:dyDescent="0.25">
      <c r="A91" s="65" t="s">
        <v>300</v>
      </c>
      <c r="B91" s="61">
        <v>801</v>
      </c>
      <c r="C91" s="62" t="s">
        <v>260</v>
      </c>
      <c r="D91" s="62" t="s">
        <v>299</v>
      </c>
      <c r="E91" s="61" t="s">
        <v>301</v>
      </c>
      <c r="F91" s="61">
        <v>200</v>
      </c>
      <c r="G91" s="31">
        <v>300</v>
      </c>
      <c r="H91" s="31">
        <v>233.8</v>
      </c>
      <c r="I91" s="13"/>
      <c r="J91" s="13"/>
      <c r="K91" s="13"/>
      <c r="L91" s="13"/>
    </row>
    <row r="92" spans="1:12" customFormat="1" ht="47.25" x14ac:dyDescent="0.25">
      <c r="A92" s="64" t="s">
        <v>302</v>
      </c>
      <c r="B92" s="61">
        <v>801</v>
      </c>
      <c r="C92" s="62" t="s">
        <v>260</v>
      </c>
      <c r="D92" s="62" t="s">
        <v>299</v>
      </c>
      <c r="E92" s="61" t="s">
        <v>301</v>
      </c>
      <c r="F92" s="61">
        <v>800</v>
      </c>
      <c r="G92" s="31">
        <v>310</v>
      </c>
      <c r="H92" s="31">
        <v>310</v>
      </c>
      <c r="I92" s="13"/>
      <c r="J92" s="13"/>
      <c r="K92" s="13"/>
      <c r="L92" s="13"/>
    </row>
    <row r="93" spans="1:12" customFormat="1" ht="31.5" x14ac:dyDescent="0.3">
      <c r="A93" s="60" t="s">
        <v>303</v>
      </c>
      <c r="B93" s="61">
        <v>801</v>
      </c>
      <c r="C93" s="62" t="s">
        <v>260</v>
      </c>
      <c r="D93" s="62" t="s">
        <v>299</v>
      </c>
      <c r="E93" s="61" t="s">
        <v>304</v>
      </c>
      <c r="F93" s="63"/>
      <c r="G93" s="31">
        <f>SUM(G94,G98)</f>
        <v>152301.6</v>
      </c>
      <c r="H93" s="31">
        <f>SUM(H94,H98)</f>
        <v>144555.9</v>
      </c>
      <c r="I93" s="13"/>
      <c r="J93" s="13"/>
      <c r="K93" s="13"/>
      <c r="L93" s="13"/>
    </row>
    <row r="94" spans="1:12" customFormat="1" ht="31.5" x14ac:dyDescent="0.3">
      <c r="A94" s="60" t="s">
        <v>305</v>
      </c>
      <c r="B94" s="61">
        <v>801</v>
      </c>
      <c r="C94" s="62" t="s">
        <v>260</v>
      </c>
      <c r="D94" s="62" t="s">
        <v>299</v>
      </c>
      <c r="E94" s="61" t="s">
        <v>306</v>
      </c>
      <c r="F94" s="63"/>
      <c r="G94" s="31">
        <f>SUM(G95:G97)</f>
        <v>22796.9</v>
      </c>
      <c r="H94" s="31">
        <f>SUM(H95:H97)</f>
        <v>16442.3</v>
      </c>
      <c r="I94" s="13"/>
      <c r="J94" s="13"/>
      <c r="K94" s="13"/>
      <c r="L94" s="13"/>
    </row>
    <row r="95" spans="1:12" customFormat="1" ht="47.25" x14ac:dyDescent="0.25">
      <c r="A95" s="65" t="s">
        <v>307</v>
      </c>
      <c r="B95" s="61">
        <v>801</v>
      </c>
      <c r="C95" s="62" t="s">
        <v>260</v>
      </c>
      <c r="D95" s="62" t="s">
        <v>299</v>
      </c>
      <c r="E95" s="61" t="s">
        <v>308</v>
      </c>
      <c r="F95" s="61">
        <v>200</v>
      </c>
      <c r="G95" s="31">
        <v>17794</v>
      </c>
      <c r="H95" s="31">
        <v>11439.4</v>
      </c>
      <c r="I95" s="13"/>
      <c r="J95" s="13"/>
      <c r="K95" s="13"/>
      <c r="L95" s="13"/>
    </row>
    <row r="96" spans="1:12" s="14" customFormat="1" ht="31.5" x14ac:dyDescent="0.25">
      <c r="A96" s="65" t="s">
        <v>309</v>
      </c>
      <c r="B96" s="61">
        <v>801</v>
      </c>
      <c r="C96" s="62" t="s">
        <v>260</v>
      </c>
      <c r="D96" s="62" t="s">
        <v>299</v>
      </c>
      <c r="E96" s="61" t="s">
        <v>308</v>
      </c>
      <c r="F96" s="61">
        <v>800</v>
      </c>
      <c r="G96" s="31">
        <v>2.9</v>
      </c>
      <c r="H96" s="31">
        <v>2.9</v>
      </c>
      <c r="I96" s="13"/>
      <c r="J96" s="13"/>
      <c r="K96" s="13"/>
      <c r="L96" s="13"/>
    </row>
    <row r="97" spans="1:14" customFormat="1" ht="47.25" x14ac:dyDescent="0.25">
      <c r="A97" s="65" t="s">
        <v>939</v>
      </c>
      <c r="B97" s="61">
        <v>801</v>
      </c>
      <c r="C97" s="62" t="s">
        <v>260</v>
      </c>
      <c r="D97" s="62" t="s">
        <v>299</v>
      </c>
      <c r="E97" s="61" t="s">
        <v>940</v>
      </c>
      <c r="F97" s="61">
        <v>400</v>
      </c>
      <c r="G97" s="31">
        <v>5000</v>
      </c>
      <c r="H97" s="31">
        <v>5000</v>
      </c>
      <c r="I97" s="13"/>
      <c r="J97" s="13"/>
      <c r="K97" s="13"/>
      <c r="L97" s="13"/>
    </row>
    <row r="98" spans="1:14" customFormat="1" ht="31.5" x14ac:dyDescent="0.25">
      <c r="A98" s="73" t="s">
        <v>310</v>
      </c>
      <c r="B98" s="61">
        <v>801</v>
      </c>
      <c r="C98" s="62" t="s">
        <v>260</v>
      </c>
      <c r="D98" s="62" t="s">
        <v>299</v>
      </c>
      <c r="E98" s="61" t="s">
        <v>311</v>
      </c>
      <c r="F98" s="61"/>
      <c r="G98" s="31">
        <f>SUM(G99:G107)</f>
        <v>129504.7</v>
      </c>
      <c r="H98" s="31">
        <f>SUM(H99:H107)</f>
        <v>128113.59999999999</v>
      </c>
      <c r="I98" s="13"/>
      <c r="J98" s="13"/>
      <c r="K98" s="13"/>
      <c r="L98" s="13"/>
    </row>
    <row r="99" spans="1:14" customFormat="1" ht="78.75" x14ac:dyDescent="0.25">
      <c r="A99" s="73" t="s">
        <v>271</v>
      </c>
      <c r="B99" s="61">
        <v>801</v>
      </c>
      <c r="C99" s="62" t="s">
        <v>260</v>
      </c>
      <c r="D99" s="62" t="s">
        <v>299</v>
      </c>
      <c r="E99" s="61" t="s">
        <v>312</v>
      </c>
      <c r="F99" s="61">
        <v>100</v>
      </c>
      <c r="G99" s="31">
        <v>1673.5</v>
      </c>
      <c r="H99" s="31">
        <v>1673.4</v>
      </c>
      <c r="I99" s="13"/>
      <c r="J99" s="205"/>
      <c r="K99" s="205"/>
      <c r="L99" s="206"/>
      <c r="M99" s="206"/>
      <c r="N99" s="207"/>
    </row>
    <row r="100" spans="1:14" customFormat="1" ht="78.75" hidden="1" x14ac:dyDescent="0.25">
      <c r="A100" s="73" t="s">
        <v>313</v>
      </c>
      <c r="B100" s="61">
        <v>801</v>
      </c>
      <c r="C100" s="62" t="s">
        <v>260</v>
      </c>
      <c r="D100" s="62" t="s">
        <v>299</v>
      </c>
      <c r="E100" s="61" t="s">
        <v>314</v>
      </c>
      <c r="F100" s="61">
        <v>100</v>
      </c>
      <c r="G100" s="31"/>
      <c r="H100" s="31"/>
      <c r="I100" s="13"/>
      <c r="J100" s="204"/>
      <c r="K100" s="204"/>
      <c r="L100" s="204"/>
      <c r="M100" s="207"/>
      <c r="N100" s="207"/>
    </row>
    <row r="101" spans="1:14" customFormat="1" ht="110.25" x14ac:dyDescent="0.25">
      <c r="A101" s="64" t="s">
        <v>516</v>
      </c>
      <c r="B101" s="61">
        <v>803</v>
      </c>
      <c r="C101" s="62" t="s">
        <v>260</v>
      </c>
      <c r="D101" s="62" t="s">
        <v>299</v>
      </c>
      <c r="E101" s="61" t="s">
        <v>517</v>
      </c>
      <c r="F101" s="61">
        <v>100</v>
      </c>
      <c r="G101" s="35">
        <v>35217.800000000003</v>
      </c>
      <c r="H101" s="35">
        <v>35217.599999999999</v>
      </c>
    </row>
    <row r="102" spans="1:14" customFormat="1" ht="63" x14ac:dyDescent="0.25">
      <c r="A102" s="64" t="s">
        <v>518</v>
      </c>
      <c r="B102" s="61">
        <v>803</v>
      </c>
      <c r="C102" s="62" t="s">
        <v>260</v>
      </c>
      <c r="D102" s="62" t="s">
        <v>299</v>
      </c>
      <c r="E102" s="61" t="s">
        <v>517</v>
      </c>
      <c r="F102" s="61">
        <v>200</v>
      </c>
      <c r="G102" s="35">
        <v>21415.8</v>
      </c>
      <c r="H102" s="35">
        <v>20628.599999999999</v>
      </c>
    </row>
    <row r="103" spans="1:14" customFormat="1" ht="47.25" x14ac:dyDescent="0.25">
      <c r="A103" s="64" t="s">
        <v>519</v>
      </c>
      <c r="B103" s="61">
        <v>803</v>
      </c>
      <c r="C103" s="62" t="s">
        <v>260</v>
      </c>
      <c r="D103" s="62" t="s">
        <v>299</v>
      </c>
      <c r="E103" s="61" t="s">
        <v>517</v>
      </c>
      <c r="F103" s="61">
        <v>800</v>
      </c>
      <c r="G103" s="35">
        <v>109.9</v>
      </c>
      <c r="H103" s="35">
        <v>109.8</v>
      </c>
    </row>
    <row r="104" spans="1:14" customFormat="1" ht="110.25" x14ac:dyDescent="0.25">
      <c r="A104" s="65" t="s">
        <v>315</v>
      </c>
      <c r="B104" s="61">
        <v>801</v>
      </c>
      <c r="C104" s="62" t="s">
        <v>260</v>
      </c>
      <c r="D104" s="62" t="s">
        <v>299</v>
      </c>
      <c r="E104" s="61" t="s">
        <v>316</v>
      </c>
      <c r="F104" s="61">
        <v>100</v>
      </c>
      <c r="G104" s="31">
        <v>28642.5</v>
      </c>
      <c r="H104" s="31">
        <v>28635</v>
      </c>
      <c r="I104" s="13"/>
      <c r="J104" s="13"/>
      <c r="K104" s="13"/>
      <c r="L104" s="13"/>
    </row>
    <row r="105" spans="1:14" customFormat="1" ht="63" x14ac:dyDescent="0.25">
      <c r="A105" s="65" t="s">
        <v>317</v>
      </c>
      <c r="B105" s="61">
        <v>801</v>
      </c>
      <c r="C105" s="62" t="s">
        <v>260</v>
      </c>
      <c r="D105" s="62" t="s">
        <v>299</v>
      </c>
      <c r="E105" s="61" t="s">
        <v>316</v>
      </c>
      <c r="F105" s="61">
        <v>200</v>
      </c>
      <c r="G105" s="31">
        <v>38902.6</v>
      </c>
      <c r="H105" s="31">
        <v>38306.699999999997</v>
      </c>
      <c r="I105" s="13"/>
      <c r="J105" s="13"/>
      <c r="K105" s="13"/>
      <c r="L105" s="13"/>
    </row>
    <row r="106" spans="1:14" customFormat="1" ht="47.25" x14ac:dyDescent="0.25">
      <c r="A106" s="65" t="s">
        <v>318</v>
      </c>
      <c r="B106" s="61">
        <v>801</v>
      </c>
      <c r="C106" s="62" t="s">
        <v>260</v>
      </c>
      <c r="D106" s="62" t="s">
        <v>299</v>
      </c>
      <c r="E106" s="61" t="s">
        <v>316</v>
      </c>
      <c r="F106" s="61">
        <v>800</v>
      </c>
      <c r="G106" s="31">
        <v>303.89999999999998</v>
      </c>
      <c r="H106" s="31">
        <v>303.89999999999998</v>
      </c>
      <c r="I106" s="13"/>
      <c r="J106" s="13"/>
      <c r="K106" s="13"/>
      <c r="L106" s="13"/>
    </row>
    <row r="107" spans="1:14" s="14" customFormat="1" ht="94.5" x14ac:dyDescent="0.25">
      <c r="A107" s="60" t="s">
        <v>319</v>
      </c>
      <c r="B107" s="61">
        <v>801</v>
      </c>
      <c r="C107" s="62" t="s">
        <v>260</v>
      </c>
      <c r="D107" s="62" t="s">
        <v>299</v>
      </c>
      <c r="E107" s="61" t="s">
        <v>320</v>
      </c>
      <c r="F107" s="61">
        <v>100</v>
      </c>
      <c r="G107" s="31">
        <v>3238.7</v>
      </c>
      <c r="H107" s="31">
        <v>3238.6</v>
      </c>
      <c r="I107" s="13"/>
      <c r="J107" s="13"/>
      <c r="K107" s="13"/>
      <c r="L107" s="13"/>
    </row>
    <row r="108" spans="1:14" customFormat="1" ht="15.75" x14ac:dyDescent="0.25">
      <c r="A108" s="73" t="s">
        <v>292</v>
      </c>
      <c r="B108" s="61">
        <v>801</v>
      </c>
      <c r="C108" s="62" t="s">
        <v>260</v>
      </c>
      <c r="D108" s="62" t="s">
        <v>299</v>
      </c>
      <c r="E108" s="61" t="s">
        <v>293</v>
      </c>
      <c r="F108" s="61"/>
      <c r="G108" s="31">
        <f>SUM(G109)</f>
        <v>3525.3999999999996</v>
      </c>
      <c r="H108" s="31">
        <f>SUM(H109)</f>
        <v>3525.3</v>
      </c>
    </row>
    <row r="109" spans="1:14" customFormat="1" ht="15.75" x14ac:dyDescent="0.25">
      <c r="A109" s="73" t="s">
        <v>294</v>
      </c>
      <c r="B109" s="61">
        <v>801</v>
      </c>
      <c r="C109" s="62" t="s">
        <v>260</v>
      </c>
      <c r="D109" s="62" t="s">
        <v>299</v>
      </c>
      <c r="E109" s="61" t="s">
        <v>295</v>
      </c>
      <c r="F109" s="61"/>
      <c r="G109" s="31">
        <f>SUM(G110,G113)</f>
        <v>3525.3999999999996</v>
      </c>
      <c r="H109" s="31">
        <f>SUM(H110,H113)</f>
        <v>3525.3</v>
      </c>
    </row>
    <row r="110" spans="1:14" customFormat="1" ht="15.75" x14ac:dyDescent="0.25">
      <c r="A110" s="73" t="s">
        <v>1096</v>
      </c>
      <c r="B110" s="61">
        <v>801</v>
      </c>
      <c r="C110" s="62" t="s">
        <v>260</v>
      </c>
      <c r="D110" s="62" t="s">
        <v>299</v>
      </c>
      <c r="E110" s="61" t="s">
        <v>1097</v>
      </c>
      <c r="F110" s="61"/>
      <c r="G110" s="31">
        <f>SUM(G111:G112)</f>
        <v>2000</v>
      </c>
      <c r="H110" s="31">
        <f>SUM(H111:H112)</f>
        <v>2000</v>
      </c>
    </row>
    <row r="111" spans="1:14" customFormat="1" ht="31.5" x14ac:dyDescent="0.25">
      <c r="A111" s="73" t="s">
        <v>1098</v>
      </c>
      <c r="B111" s="61">
        <v>801</v>
      </c>
      <c r="C111" s="62" t="s">
        <v>260</v>
      </c>
      <c r="D111" s="62" t="s">
        <v>299</v>
      </c>
      <c r="E111" s="61" t="s">
        <v>1097</v>
      </c>
      <c r="F111" s="61">
        <v>600</v>
      </c>
      <c r="G111" s="31">
        <v>2000</v>
      </c>
      <c r="H111" s="31">
        <v>2000</v>
      </c>
    </row>
    <row r="112" spans="1:14" customFormat="1" ht="31.5" hidden="1" x14ac:dyDescent="0.25">
      <c r="A112" s="73" t="s">
        <v>1098</v>
      </c>
      <c r="B112" s="61">
        <v>801</v>
      </c>
      <c r="C112" s="62" t="s">
        <v>260</v>
      </c>
      <c r="D112" s="62" t="s">
        <v>299</v>
      </c>
      <c r="E112" s="61" t="s">
        <v>1097</v>
      </c>
      <c r="F112" s="61">
        <v>800</v>
      </c>
      <c r="G112" s="31">
        <v>0</v>
      </c>
      <c r="H112" s="31">
        <v>0</v>
      </c>
    </row>
    <row r="113" spans="1:9" customFormat="1" ht="15.75" x14ac:dyDescent="0.25">
      <c r="A113" s="73" t="s">
        <v>1099</v>
      </c>
      <c r="B113" s="61">
        <v>801</v>
      </c>
      <c r="C113" s="62" t="s">
        <v>260</v>
      </c>
      <c r="D113" s="62" t="s">
        <v>299</v>
      </c>
      <c r="E113" s="61" t="s">
        <v>322</v>
      </c>
      <c r="F113" s="61"/>
      <c r="G113" s="31">
        <f>SUM(G114:G117)</f>
        <v>1525.3999999999999</v>
      </c>
      <c r="H113" s="31">
        <f>SUM(H114:H117)</f>
        <v>1525.3</v>
      </c>
    </row>
    <row r="114" spans="1:9" customFormat="1" ht="47.25" hidden="1" x14ac:dyDescent="0.25">
      <c r="A114" s="64" t="s">
        <v>1100</v>
      </c>
      <c r="B114" s="61">
        <v>801</v>
      </c>
      <c r="C114" s="62" t="s">
        <v>260</v>
      </c>
      <c r="D114" s="62" t="s">
        <v>299</v>
      </c>
      <c r="E114" s="61" t="s">
        <v>322</v>
      </c>
      <c r="F114" s="61">
        <v>200</v>
      </c>
      <c r="G114" s="31"/>
      <c r="H114" s="31"/>
    </row>
    <row r="115" spans="1:9" customFormat="1" ht="31.5" x14ac:dyDescent="0.25">
      <c r="A115" s="64" t="s">
        <v>323</v>
      </c>
      <c r="B115" s="61">
        <v>801</v>
      </c>
      <c r="C115" s="62" t="s">
        <v>260</v>
      </c>
      <c r="D115" s="62" t="s">
        <v>299</v>
      </c>
      <c r="E115" s="61" t="s">
        <v>322</v>
      </c>
      <c r="F115" s="61">
        <v>300</v>
      </c>
      <c r="G115" s="31">
        <v>878.1</v>
      </c>
      <c r="H115" s="31">
        <v>878</v>
      </c>
    </row>
    <row r="116" spans="1:9" customFormat="1" ht="31.5" x14ac:dyDescent="0.25">
      <c r="A116" s="64" t="s">
        <v>323</v>
      </c>
      <c r="B116" s="61">
        <v>801</v>
      </c>
      <c r="C116" s="62" t="s">
        <v>260</v>
      </c>
      <c r="D116" s="62" t="s">
        <v>299</v>
      </c>
      <c r="E116" s="61" t="s">
        <v>322</v>
      </c>
      <c r="F116" s="61">
        <v>600</v>
      </c>
      <c r="G116" s="31">
        <v>613</v>
      </c>
      <c r="H116" s="31">
        <v>613</v>
      </c>
    </row>
    <row r="117" spans="1:9" customFormat="1" ht="31.5" x14ac:dyDescent="0.25">
      <c r="A117" s="64" t="s">
        <v>324</v>
      </c>
      <c r="B117" s="61">
        <v>801</v>
      </c>
      <c r="C117" s="62" t="s">
        <v>260</v>
      </c>
      <c r="D117" s="62" t="s">
        <v>299</v>
      </c>
      <c r="E117" s="61" t="s">
        <v>322</v>
      </c>
      <c r="F117" s="61">
        <v>800</v>
      </c>
      <c r="G117" s="31">
        <v>34.299999999999997</v>
      </c>
      <c r="H117" s="31">
        <v>34.299999999999997</v>
      </c>
    </row>
    <row r="118" spans="1:9" customFormat="1" ht="31.5" x14ac:dyDescent="0.25">
      <c r="A118" s="55" t="s">
        <v>325</v>
      </c>
      <c r="B118" s="56">
        <v>801</v>
      </c>
      <c r="C118" s="57" t="s">
        <v>326</v>
      </c>
      <c r="D118" s="57" t="s">
        <v>261</v>
      </c>
      <c r="E118" s="61"/>
      <c r="F118" s="61"/>
      <c r="G118" s="59">
        <f>SUM(G119,G125,G146)</f>
        <v>13655.6</v>
      </c>
      <c r="H118" s="59">
        <f>SUM(H119,H125,H146)</f>
        <v>13652.199999999999</v>
      </c>
    </row>
    <row r="119" spans="1:9" customFormat="1" ht="15.75" x14ac:dyDescent="0.25">
      <c r="A119" s="55" t="s">
        <v>327</v>
      </c>
      <c r="B119" s="56">
        <v>801</v>
      </c>
      <c r="C119" s="57" t="s">
        <v>326</v>
      </c>
      <c r="D119" s="57" t="s">
        <v>274</v>
      </c>
      <c r="E119" s="56"/>
      <c r="F119" s="56"/>
      <c r="G119" s="59">
        <f>SUM(G120)</f>
        <v>2535.2000000000003</v>
      </c>
      <c r="H119" s="59">
        <f>SUM(H120)</f>
        <v>2534.9</v>
      </c>
    </row>
    <row r="120" spans="1:9" customFormat="1" ht="31.5" x14ac:dyDescent="0.3">
      <c r="A120" s="60" t="s">
        <v>264</v>
      </c>
      <c r="B120" s="61">
        <v>801</v>
      </c>
      <c r="C120" s="62" t="s">
        <v>326</v>
      </c>
      <c r="D120" s="62" t="s">
        <v>274</v>
      </c>
      <c r="E120" s="61" t="s">
        <v>265</v>
      </c>
      <c r="F120" s="63"/>
      <c r="G120" s="31">
        <f>SUM(G121)</f>
        <v>2535.2000000000003</v>
      </c>
      <c r="H120" s="31">
        <f>SUM(H121)</f>
        <v>2534.9</v>
      </c>
    </row>
    <row r="121" spans="1:9" customFormat="1" ht="18.75" x14ac:dyDescent="0.3">
      <c r="A121" s="60" t="s">
        <v>275</v>
      </c>
      <c r="B121" s="61">
        <v>801</v>
      </c>
      <c r="C121" s="62" t="s">
        <v>326</v>
      </c>
      <c r="D121" s="62" t="s">
        <v>274</v>
      </c>
      <c r="E121" s="61" t="s">
        <v>276</v>
      </c>
      <c r="F121" s="63"/>
      <c r="G121" s="31">
        <f>SUM(G122:G124)</f>
        <v>2535.2000000000003</v>
      </c>
      <c r="H121" s="31">
        <f>SUM(H122:H124)</f>
        <v>2534.9</v>
      </c>
    </row>
    <row r="122" spans="1:9" customFormat="1" ht="94.5" x14ac:dyDescent="0.25">
      <c r="A122" s="64" t="s">
        <v>995</v>
      </c>
      <c r="B122" s="61">
        <v>801</v>
      </c>
      <c r="C122" s="62" t="s">
        <v>326</v>
      </c>
      <c r="D122" s="62" t="s">
        <v>274</v>
      </c>
      <c r="E122" s="61" t="s">
        <v>994</v>
      </c>
      <c r="F122" s="61">
        <v>100</v>
      </c>
      <c r="G122" s="31">
        <v>193.4</v>
      </c>
      <c r="H122" s="31">
        <v>193.4</v>
      </c>
    </row>
    <row r="123" spans="1:9" customFormat="1" ht="157.5" x14ac:dyDescent="0.25">
      <c r="A123" s="64" t="s">
        <v>328</v>
      </c>
      <c r="B123" s="61">
        <v>801</v>
      </c>
      <c r="C123" s="62" t="s">
        <v>326</v>
      </c>
      <c r="D123" s="62" t="s">
        <v>274</v>
      </c>
      <c r="E123" s="61" t="s">
        <v>329</v>
      </c>
      <c r="F123" s="61">
        <v>100</v>
      </c>
      <c r="G123" s="31">
        <v>2192.3000000000002</v>
      </c>
      <c r="H123" s="31">
        <v>2192.1</v>
      </c>
    </row>
    <row r="124" spans="1:9" customFormat="1" ht="110.25" x14ac:dyDescent="0.25">
      <c r="A124" s="65" t="s">
        <v>330</v>
      </c>
      <c r="B124" s="61">
        <v>801</v>
      </c>
      <c r="C124" s="62" t="s">
        <v>326</v>
      </c>
      <c r="D124" s="62" t="s">
        <v>274</v>
      </c>
      <c r="E124" s="61" t="s">
        <v>329</v>
      </c>
      <c r="F124" s="61">
        <v>200</v>
      </c>
      <c r="G124" s="31">
        <v>149.5</v>
      </c>
      <c r="H124" s="31">
        <v>149.4</v>
      </c>
    </row>
    <row r="125" spans="1:9" customFormat="1" ht="47.25" x14ac:dyDescent="0.25">
      <c r="A125" s="55" t="s">
        <v>923</v>
      </c>
      <c r="B125" s="56">
        <v>801</v>
      </c>
      <c r="C125" s="57" t="s">
        <v>326</v>
      </c>
      <c r="D125" s="57" t="s">
        <v>346</v>
      </c>
      <c r="E125" s="56"/>
      <c r="F125" s="56"/>
      <c r="G125" s="59">
        <f>SUM(G126,G143)</f>
        <v>11010.4</v>
      </c>
      <c r="H125" s="59">
        <f>SUM(H126,H143)</f>
        <v>11007.4</v>
      </c>
      <c r="I125" s="202">
        <v>11007.45</v>
      </c>
    </row>
    <row r="126" spans="1:9" customFormat="1" ht="31.5" x14ac:dyDescent="0.25">
      <c r="A126" s="7" t="s">
        <v>1101</v>
      </c>
      <c r="B126" s="61">
        <v>801</v>
      </c>
      <c r="C126" s="62" t="s">
        <v>326</v>
      </c>
      <c r="D126" s="62" t="s">
        <v>346</v>
      </c>
      <c r="E126" s="61" t="s">
        <v>332</v>
      </c>
      <c r="F126" s="61"/>
      <c r="G126" s="31">
        <f>SUM(G127,G138)</f>
        <v>3436.8</v>
      </c>
      <c r="H126" s="31">
        <f>SUM(H127,H138)</f>
        <v>3433.8</v>
      </c>
    </row>
    <row r="127" spans="1:9" customFormat="1" ht="31.5" x14ac:dyDescent="0.25">
      <c r="A127" s="7" t="s">
        <v>347</v>
      </c>
      <c r="B127" s="61">
        <v>801</v>
      </c>
      <c r="C127" s="62" t="s">
        <v>326</v>
      </c>
      <c r="D127" s="62" t="s">
        <v>346</v>
      </c>
      <c r="E127" s="61" t="s">
        <v>348</v>
      </c>
      <c r="F127" s="61"/>
      <c r="G127" s="31">
        <f>SUM(G128,G130,G132,G134,G136)</f>
        <v>2829.2000000000003</v>
      </c>
      <c r="H127" s="31">
        <f>SUM(H128,H130,H132,H134,H136)</f>
        <v>2829</v>
      </c>
    </row>
    <row r="128" spans="1:9" customFormat="1" ht="47.25" x14ac:dyDescent="0.25">
      <c r="A128" s="7" t="s">
        <v>349</v>
      </c>
      <c r="B128" s="61">
        <v>801</v>
      </c>
      <c r="C128" s="62" t="s">
        <v>326</v>
      </c>
      <c r="D128" s="62" t="s">
        <v>346</v>
      </c>
      <c r="E128" s="61" t="s">
        <v>350</v>
      </c>
      <c r="F128" s="61"/>
      <c r="G128" s="31">
        <f>SUM(G129)</f>
        <v>1500</v>
      </c>
      <c r="H128" s="31">
        <f>SUM(H129)</f>
        <v>1500</v>
      </c>
    </row>
    <row r="129" spans="1:8" customFormat="1" ht="47.25" x14ac:dyDescent="0.25">
      <c r="A129" s="64" t="s">
        <v>351</v>
      </c>
      <c r="B129" s="61">
        <v>801</v>
      </c>
      <c r="C129" s="62" t="s">
        <v>326</v>
      </c>
      <c r="D129" s="62" t="s">
        <v>346</v>
      </c>
      <c r="E129" s="61" t="s">
        <v>352</v>
      </c>
      <c r="F129" s="61">
        <v>800</v>
      </c>
      <c r="G129" s="31">
        <v>1500</v>
      </c>
      <c r="H129" s="31">
        <v>1500</v>
      </c>
    </row>
    <row r="130" spans="1:8" customFormat="1" ht="31.5" hidden="1" x14ac:dyDescent="0.25">
      <c r="A130" s="7" t="s">
        <v>353</v>
      </c>
      <c r="B130" s="61">
        <v>801</v>
      </c>
      <c r="C130" s="62" t="s">
        <v>326</v>
      </c>
      <c r="D130" s="62" t="s">
        <v>346</v>
      </c>
      <c r="E130" s="61" t="s">
        <v>354</v>
      </c>
      <c r="F130" s="77"/>
      <c r="G130" s="31">
        <f>SUM(G131)</f>
        <v>0</v>
      </c>
      <c r="H130" s="31">
        <f>SUM(H131)</f>
        <v>0</v>
      </c>
    </row>
    <row r="131" spans="1:8" customFormat="1" ht="63" hidden="1" x14ac:dyDescent="0.25">
      <c r="A131" s="64" t="s">
        <v>355</v>
      </c>
      <c r="B131" s="61">
        <v>801</v>
      </c>
      <c r="C131" s="62" t="s">
        <v>326</v>
      </c>
      <c r="D131" s="62" t="s">
        <v>346</v>
      </c>
      <c r="E131" s="78" t="s">
        <v>356</v>
      </c>
      <c r="F131" s="77">
        <v>200</v>
      </c>
      <c r="G131" s="31">
        <v>0</v>
      </c>
      <c r="H131" s="31">
        <v>0</v>
      </c>
    </row>
    <row r="132" spans="1:8" customFormat="1" ht="47.25" x14ac:dyDescent="0.25">
      <c r="A132" s="7" t="s">
        <v>357</v>
      </c>
      <c r="B132" s="61">
        <v>801</v>
      </c>
      <c r="C132" s="62" t="s">
        <v>326</v>
      </c>
      <c r="D132" s="62" t="s">
        <v>346</v>
      </c>
      <c r="E132" s="61" t="s">
        <v>358</v>
      </c>
      <c r="F132" s="77"/>
      <c r="G132" s="31">
        <f>SUM(G133)</f>
        <v>25</v>
      </c>
      <c r="H132" s="31">
        <f>SUM(H133)</f>
        <v>25</v>
      </c>
    </row>
    <row r="133" spans="1:8" customFormat="1" ht="63" x14ac:dyDescent="0.25">
      <c r="A133" s="64" t="s">
        <v>359</v>
      </c>
      <c r="B133" s="61">
        <v>801</v>
      </c>
      <c r="C133" s="62" t="s">
        <v>326</v>
      </c>
      <c r="D133" s="62" t="s">
        <v>346</v>
      </c>
      <c r="E133" s="78" t="s">
        <v>360</v>
      </c>
      <c r="F133" s="77">
        <v>200</v>
      </c>
      <c r="G133" s="31">
        <v>25</v>
      </c>
      <c r="H133" s="31">
        <v>25</v>
      </c>
    </row>
    <row r="134" spans="1:8" customFormat="1" ht="47.25" x14ac:dyDescent="0.25">
      <c r="A134" s="64" t="s">
        <v>943</v>
      </c>
      <c r="B134" s="61">
        <v>801</v>
      </c>
      <c r="C134" s="62" t="s">
        <v>326</v>
      </c>
      <c r="D134" s="62" t="s">
        <v>346</v>
      </c>
      <c r="E134" s="78" t="s">
        <v>942</v>
      </c>
      <c r="F134" s="77"/>
      <c r="G134" s="31">
        <f>SUM(G135)</f>
        <v>766.8</v>
      </c>
      <c r="H134" s="31">
        <f>SUM(H135)</f>
        <v>766.7</v>
      </c>
    </row>
    <row r="135" spans="1:8" customFormat="1" ht="63" x14ac:dyDescent="0.25">
      <c r="A135" s="64" t="s">
        <v>944</v>
      </c>
      <c r="B135" s="61">
        <v>801</v>
      </c>
      <c r="C135" s="62" t="s">
        <v>326</v>
      </c>
      <c r="D135" s="62" t="s">
        <v>346</v>
      </c>
      <c r="E135" s="78" t="s">
        <v>941</v>
      </c>
      <c r="F135" s="77">
        <v>200</v>
      </c>
      <c r="G135" s="31">
        <v>766.8</v>
      </c>
      <c r="H135" s="31">
        <v>766.7</v>
      </c>
    </row>
    <row r="136" spans="1:8" customFormat="1" ht="31.5" x14ac:dyDescent="0.25">
      <c r="A136" s="64" t="s">
        <v>1102</v>
      </c>
      <c r="B136" s="61">
        <v>801</v>
      </c>
      <c r="C136" s="62" t="s">
        <v>326</v>
      </c>
      <c r="D136" s="62" t="s">
        <v>346</v>
      </c>
      <c r="E136" s="78" t="s">
        <v>1103</v>
      </c>
      <c r="F136" s="77"/>
      <c r="G136" s="31">
        <f>SUM(G137)</f>
        <v>537.4</v>
      </c>
      <c r="H136" s="31">
        <f>SUM(H137)</f>
        <v>537.29999999999995</v>
      </c>
    </row>
    <row r="137" spans="1:8" customFormat="1" ht="94.5" x14ac:dyDescent="0.25">
      <c r="A137" s="64" t="s">
        <v>1104</v>
      </c>
      <c r="B137" s="61">
        <v>801</v>
      </c>
      <c r="C137" s="62" t="s">
        <v>326</v>
      </c>
      <c r="D137" s="62" t="s">
        <v>346</v>
      </c>
      <c r="E137" s="78" t="s">
        <v>1105</v>
      </c>
      <c r="F137" s="77">
        <v>100</v>
      </c>
      <c r="G137" s="31">
        <v>537.4</v>
      </c>
      <c r="H137" s="31">
        <v>537.29999999999995</v>
      </c>
    </row>
    <row r="138" spans="1:8" customFormat="1" ht="78.75" x14ac:dyDescent="0.25">
      <c r="A138" s="64" t="s">
        <v>333</v>
      </c>
      <c r="B138" s="61">
        <v>801</v>
      </c>
      <c r="C138" s="62" t="s">
        <v>326</v>
      </c>
      <c r="D138" s="62" t="s">
        <v>346</v>
      </c>
      <c r="E138" s="74" t="s">
        <v>334</v>
      </c>
      <c r="F138" s="61"/>
      <c r="G138" s="31">
        <f>SUM(G139,G141)</f>
        <v>607.6</v>
      </c>
      <c r="H138" s="31">
        <f>SUM(H139,H141)</f>
        <v>604.79999999999995</v>
      </c>
    </row>
    <row r="139" spans="1:8" customFormat="1" ht="78.75" x14ac:dyDescent="0.25">
      <c r="A139" s="64" t="s">
        <v>335</v>
      </c>
      <c r="B139" s="61">
        <v>801</v>
      </c>
      <c r="C139" s="62" t="s">
        <v>326</v>
      </c>
      <c r="D139" s="62" t="s">
        <v>346</v>
      </c>
      <c r="E139" s="75" t="s">
        <v>336</v>
      </c>
      <c r="F139" s="61"/>
      <c r="G139" s="31">
        <f>SUM(G140)</f>
        <v>582.6</v>
      </c>
      <c r="H139" s="31">
        <f>SUM(H140)</f>
        <v>582.5</v>
      </c>
    </row>
    <row r="140" spans="1:8" customFormat="1" ht="94.5" x14ac:dyDescent="0.25">
      <c r="A140" s="64" t="s">
        <v>337</v>
      </c>
      <c r="B140" s="61">
        <v>801</v>
      </c>
      <c r="C140" s="62" t="s">
        <v>326</v>
      </c>
      <c r="D140" s="62" t="s">
        <v>346</v>
      </c>
      <c r="E140" s="76" t="s">
        <v>338</v>
      </c>
      <c r="F140" s="77">
        <v>200</v>
      </c>
      <c r="G140" s="31">
        <v>582.6</v>
      </c>
      <c r="H140" s="31">
        <v>582.5</v>
      </c>
    </row>
    <row r="141" spans="1:8" customFormat="1" ht="47.25" x14ac:dyDescent="0.25">
      <c r="A141" s="7" t="s">
        <v>339</v>
      </c>
      <c r="B141" s="61">
        <v>801</v>
      </c>
      <c r="C141" s="62" t="s">
        <v>326</v>
      </c>
      <c r="D141" s="62" t="s">
        <v>346</v>
      </c>
      <c r="E141" s="61" t="s">
        <v>340</v>
      </c>
      <c r="F141" s="77"/>
      <c r="G141" s="31">
        <f>SUM(G142)</f>
        <v>25</v>
      </c>
      <c r="H141" s="31">
        <f>SUM(H142)</f>
        <v>22.3</v>
      </c>
    </row>
    <row r="142" spans="1:8" customFormat="1" ht="63" x14ac:dyDescent="0.25">
      <c r="A142" s="64" t="s">
        <v>341</v>
      </c>
      <c r="B142" s="61">
        <v>801</v>
      </c>
      <c r="C142" s="62" t="s">
        <v>326</v>
      </c>
      <c r="D142" s="62" t="s">
        <v>346</v>
      </c>
      <c r="E142" s="76" t="s">
        <v>342</v>
      </c>
      <c r="F142" s="77">
        <v>200</v>
      </c>
      <c r="G142" s="31">
        <v>25</v>
      </c>
      <c r="H142" s="31">
        <v>22.3</v>
      </c>
    </row>
    <row r="143" spans="1:8" customFormat="1" ht="31.5" x14ac:dyDescent="0.25">
      <c r="A143" s="73" t="s">
        <v>310</v>
      </c>
      <c r="B143" s="61">
        <v>801</v>
      </c>
      <c r="C143" s="62" t="s">
        <v>326</v>
      </c>
      <c r="D143" s="62" t="s">
        <v>346</v>
      </c>
      <c r="E143" s="61" t="s">
        <v>311</v>
      </c>
      <c r="F143" s="61"/>
      <c r="G143" s="31">
        <f>SUM(G144:G145)</f>
        <v>7573.5999999999995</v>
      </c>
      <c r="H143" s="31">
        <f>SUM(H144:H145)</f>
        <v>7573.5999999999995</v>
      </c>
    </row>
    <row r="144" spans="1:8" customFormat="1" ht="78.75" x14ac:dyDescent="0.25">
      <c r="A144" s="73" t="s">
        <v>271</v>
      </c>
      <c r="B144" s="61">
        <v>801</v>
      </c>
      <c r="C144" s="62" t="s">
        <v>326</v>
      </c>
      <c r="D144" s="62" t="s">
        <v>346</v>
      </c>
      <c r="E144" s="61" t="s">
        <v>312</v>
      </c>
      <c r="F144" s="61">
        <v>100</v>
      </c>
      <c r="G144" s="31">
        <v>202.4</v>
      </c>
      <c r="H144" s="31">
        <v>202.4</v>
      </c>
    </row>
    <row r="145" spans="1:8" customFormat="1" ht="94.5" x14ac:dyDescent="0.25">
      <c r="A145" s="64" t="s">
        <v>343</v>
      </c>
      <c r="B145" s="61">
        <v>801</v>
      </c>
      <c r="C145" s="62" t="s">
        <v>326</v>
      </c>
      <c r="D145" s="62" t="s">
        <v>346</v>
      </c>
      <c r="E145" s="61" t="s">
        <v>344</v>
      </c>
      <c r="F145" s="61">
        <v>100</v>
      </c>
      <c r="G145" s="31">
        <v>7371.2</v>
      </c>
      <c r="H145" s="31">
        <v>7371.2</v>
      </c>
    </row>
    <row r="146" spans="1:8" customFormat="1" ht="31.5" x14ac:dyDescent="0.25">
      <c r="A146" s="55" t="s">
        <v>361</v>
      </c>
      <c r="B146" s="56">
        <v>801</v>
      </c>
      <c r="C146" s="57" t="s">
        <v>326</v>
      </c>
      <c r="D146" s="57">
        <v>14</v>
      </c>
      <c r="E146" s="56"/>
      <c r="F146" s="56"/>
      <c r="G146" s="59">
        <f>SUM(G147,G150)</f>
        <v>110</v>
      </c>
      <c r="H146" s="59">
        <f>SUM(H147,H150)</f>
        <v>109.9</v>
      </c>
    </row>
    <row r="147" spans="1:8" customFormat="1" ht="47.25" x14ac:dyDescent="0.25">
      <c r="A147" s="60" t="s">
        <v>1106</v>
      </c>
      <c r="B147" s="61">
        <v>801</v>
      </c>
      <c r="C147" s="62" t="s">
        <v>326</v>
      </c>
      <c r="D147" s="62">
        <v>14</v>
      </c>
      <c r="E147" s="61" t="s">
        <v>362</v>
      </c>
      <c r="F147" s="61"/>
      <c r="G147" s="31">
        <f>G148</f>
        <v>10</v>
      </c>
      <c r="H147" s="31">
        <f>H148</f>
        <v>9.9</v>
      </c>
    </row>
    <row r="148" spans="1:8" customFormat="1" ht="63" x14ac:dyDescent="0.25">
      <c r="A148" s="79" t="s">
        <v>690</v>
      </c>
      <c r="B148" s="66">
        <v>801</v>
      </c>
      <c r="C148" s="62" t="s">
        <v>326</v>
      </c>
      <c r="D148" s="62">
        <v>14</v>
      </c>
      <c r="E148" s="61" t="s">
        <v>688</v>
      </c>
      <c r="F148" s="61"/>
      <c r="G148" s="31">
        <f>G149</f>
        <v>10</v>
      </c>
      <c r="H148" s="31">
        <f>H149</f>
        <v>9.9</v>
      </c>
    </row>
    <row r="149" spans="1:8" customFormat="1" ht="78.75" x14ac:dyDescent="0.25">
      <c r="A149" s="65" t="s">
        <v>363</v>
      </c>
      <c r="B149" s="66">
        <v>801</v>
      </c>
      <c r="C149" s="80" t="s">
        <v>326</v>
      </c>
      <c r="D149" s="80">
        <v>14</v>
      </c>
      <c r="E149" s="66" t="s">
        <v>689</v>
      </c>
      <c r="F149" s="61">
        <v>200</v>
      </c>
      <c r="G149" s="31">
        <v>10</v>
      </c>
      <c r="H149" s="31">
        <v>9.9</v>
      </c>
    </row>
    <row r="150" spans="1:8" customFormat="1" ht="47.25" x14ac:dyDescent="0.25">
      <c r="A150" s="7" t="s">
        <v>1107</v>
      </c>
      <c r="B150" s="61">
        <v>801</v>
      </c>
      <c r="C150" s="62" t="s">
        <v>326</v>
      </c>
      <c r="D150" s="62" t="s">
        <v>364</v>
      </c>
      <c r="E150" s="61" t="s">
        <v>365</v>
      </c>
      <c r="F150" s="77"/>
      <c r="G150" s="31">
        <f t="shared" ref="G150:H152" si="2">SUM(G151)</f>
        <v>100</v>
      </c>
      <c r="H150" s="31">
        <f t="shared" si="2"/>
        <v>100</v>
      </c>
    </row>
    <row r="151" spans="1:8" customFormat="1" ht="31.5" x14ac:dyDescent="0.25">
      <c r="A151" s="7" t="s">
        <v>366</v>
      </c>
      <c r="B151" s="61">
        <v>801</v>
      </c>
      <c r="C151" s="62" t="s">
        <v>326</v>
      </c>
      <c r="D151" s="62" t="s">
        <v>364</v>
      </c>
      <c r="E151" s="61" t="s">
        <v>367</v>
      </c>
      <c r="F151" s="77"/>
      <c r="G151" s="31">
        <f t="shared" si="2"/>
        <v>100</v>
      </c>
      <c r="H151" s="31">
        <f t="shared" si="2"/>
        <v>100</v>
      </c>
    </row>
    <row r="152" spans="1:8" customFormat="1" ht="47.25" x14ac:dyDescent="0.25">
      <c r="A152" s="7" t="s">
        <v>368</v>
      </c>
      <c r="B152" s="61">
        <v>801</v>
      </c>
      <c r="C152" s="62" t="s">
        <v>326</v>
      </c>
      <c r="D152" s="62" t="s">
        <v>364</v>
      </c>
      <c r="E152" s="61" t="s">
        <v>369</v>
      </c>
      <c r="F152" s="77"/>
      <c r="G152" s="31">
        <f t="shared" si="2"/>
        <v>100</v>
      </c>
      <c r="H152" s="31">
        <f t="shared" si="2"/>
        <v>100</v>
      </c>
    </row>
    <row r="153" spans="1:8" customFormat="1" ht="94.5" x14ac:dyDescent="0.25">
      <c r="A153" s="64" t="s">
        <v>1108</v>
      </c>
      <c r="B153" s="81">
        <v>801</v>
      </c>
      <c r="C153" s="82" t="s">
        <v>326</v>
      </c>
      <c r="D153" s="82" t="s">
        <v>364</v>
      </c>
      <c r="E153" s="83" t="s">
        <v>371</v>
      </c>
      <c r="F153" s="61">
        <v>300</v>
      </c>
      <c r="G153" s="31">
        <v>100</v>
      </c>
      <c r="H153" s="31">
        <v>100</v>
      </c>
    </row>
    <row r="154" spans="1:8" customFormat="1" ht="15.75" x14ac:dyDescent="0.25">
      <c r="A154" s="55" t="s">
        <v>372</v>
      </c>
      <c r="B154" s="56">
        <v>801</v>
      </c>
      <c r="C154" s="57" t="s">
        <v>274</v>
      </c>
      <c r="D154" s="57" t="s">
        <v>261</v>
      </c>
      <c r="E154" s="56"/>
      <c r="F154" s="56"/>
      <c r="G154" s="59">
        <f>SUM(G155,G166,G182)</f>
        <v>184652.3</v>
      </c>
      <c r="H154" s="59">
        <f>SUM(H155,H166,H182)</f>
        <v>181512</v>
      </c>
    </row>
    <row r="155" spans="1:8" customFormat="1" ht="15.75" x14ac:dyDescent="0.25">
      <c r="A155" s="55" t="s">
        <v>373</v>
      </c>
      <c r="B155" s="56">
        <v>801</v>
      </c>
      <c r="C155" s="57" t="s">
        <v>274</v>
      </c>
      <c r="D155" s="57" t="s">
        <v>374</v>
      </c>
      <c r="E155" s="56"/>
      <c r="F155" s="56"/>
      <c r="G155" s="59">
        <f>SUM(G156)</f>
        <v>20830.7</v>
      </c>
      <c r="H155" s="59">
        <f>SUM(H156)</f>
        <v>19705.5</v>
      </c>
    </row>
    <row r="156" spans="1:8" customFormat="1" ht="31.5" x14ac:dyDescent="0.25">
      <c r="A156" s="60" t="s">
        <v>1109</v>
      </c>
      <c r="B156" s="61">
        <v>801</v>
      </c>
      <c r="C156" s="62" t="s">
        <v>274</v>
      </c>
      <c r="D156" s="62" t="s">
        <v>374</v>
      </c>
      <c r="E156" s="61" t="s">
        <v>375</v>
      </c>
      <c r="F156" s="61"/>
      <c r="G156" s="31">
        <f>SUM(G157,G160)</f>
        <v>20830.7</v>
      </c>
      <c r="H156" s="31">
        <f>SUM(H157,H160)</f>
        <v>19705.5</v>
      </c>
    </row>
    <row r="157" spans="1:8" customFormat="1" ht="15.75" x14ac:dyDescent="0.25">
      <c r="A157" s="60" t="s">
        <v>1110</v>
      </c>
      <c r="B157" s="61">
        <v>801</v>
      </c>
      <c r="C157" s="62" t="s">
        <v>274</v>
      </c>
      <c r="D157" s="62" t="s">
        <v>374</v>
      </c>
      <c r="E157" s="61" t="s">
        <v>376</v>
      </c>
      <c r="F157" s="61"/>
      <c r="G157" s="31">
        <f>SUM(G158)</f>
        <v>19187</v>
      </c>
      <c r="H157" s="31">
        <f>SUM(H158)</f>
        <v>18109.099999999999</v>
      </c>
    </row>
    <row r="158" spans="1:8" customFormat="1" ht="15.75" x14ac:dyDescent="0.25">
      <c r="A158" s="60" t="s">
        <v>1111</v>
      </c>
      <c r="B158" s="61">
        <v>801</v>
      </c>
      <c r="C158" s="62" t="s">
        <v>274</v>
      </c>
      <c r="D158" s="62" t="s">
        <v>374</v>
      </c>
      <c r="E158" s="61" t="s">
        <v>377</v>
      </c>
      <c r="F158" s="61"/>
      <c r="G158" s="31">
        <f>SUM(G159)</f>
        <v>19187</v>
      </c>
      <c r="H158" s="31">
        <f>SUM(H159)</f>
        <v>18109.099999999999</v>
      </c>
    </row>
    <row r="159" spans="1:8" customFormat="1" ht="47.25" x14ac:dyDescent="0.25">
      <c r="A159" s="65" t="s">
        <v>378</v>
      </c>
      <c r="B159" s="61">
        <v>801</v>
      </c>
      <c r="C159" s="62" t="s">
        <v>274</v>
      </c>
      <c r="D159" s="62" t="s">
        <v>374</v>
      </c>
      <c r="E159" s="61" t="s">
        <v>379</v>
      </c>
      <c r="F159" s="61">
        <v>200</v>
      </c>
      <c r="G159" s="31">
        <v>19187</v>
      </c>
      <c r="H159" s="31">
        <v>18109.099999999999</v>
      </c>
    </row>
    <row r="160" spans="1:8" customFormat="1" ht="31.5" x14ac:dyDescent="0.25">
      <c r="A160" s="65" t="s">
        <v>1112</v>
      </c>
      <c r="B160" s="61">
        <v>801</v>
      </c>
      <c r="C160" s="62" t="s">
        <v>274</v>
      </c>
      <c r="D160" s="62" t="s">
        <v>374</v>
      </c>
      <c r="E160" s="61" t="s">
        <v>380</v>
      </c>
      <c r="F160" s="61"/>
      <c r="G160" s="31">
        <f>SUM(G161,G163)</f>
        <v>1643.7</v>
      </c>
      <c r="H160" s="31">
        <f>SUM(H161,H163)</f>
        <v>1596.4</v>
      </c>
    </row>
    <row r="161" spans="1:8" customFormat="1" ht="15.75" x14ac:dyDescent="0.25">
      <c r="A161" s="65" t="s">
        <v>381</v>
      </c>
      <c r="B161" s="61">
        <v>801</v>
      </c>
      <c r="C161" s="62" t="s">
        <v>274</v>
      </c>
      <c r="D161" s="62" t="s">
        <v>374</v>
      </c>
      <c r="E161" s="61" t="s">
        <v>382</v>
      </c>
      <c r="F161" s="61"/>
      <c r="G161" s="31">
        <f>SUM(G162)</f>
        <v>1643.7</v>
      </c>
      <c r="H161" s="31">
        <f>SUM(H162)</f>
        <v>1596.4</v>
      </c>
    </row>
    <row r="162" spans="1:8" customFormat="1" ht="47.25" x14ac:dyDescent="0.25">
      <c r="A162" s="65" t="s">
        <v>383</v>
      </c>
      <c r="B162" s="61">
        <v>801</v>
      </c>
      <c r="C162" s="62" t="s">
        <v>274</v>
      </c>
      <c r="D162" s="62" t="s">
        <v>374</v>
      </c>
      <c r="E162" s="78" t="s">
        <v>384</v>
      </c>
      <c r="F162" s="61">
        <v>200</v>
      </c>
      <c r="G162" s="31">
        <v>1643.7</v>
      </c>
      <c r="H162" s="31">
        <v>1596.4</v>
      </c>
    </row>
    <row r="163" spans="1:8" customFormat="1" ht="31.5" hidden="1" x14ac:dyDescent="0.25">
      <c r="A163" s="65" t="s">
        <v>385</v>
      </c>
      <c r="B163" s="61">
        <v>801</v>
      </c>
      <c r="C163" s="62" t="s">
        <v>274</v>
      </c>
      <c r="D163" s="62" t="s">
        <v>374</v>
      </c>
      <c r="E163" s="78" t="s">
        <v>386</v>
      </c>
      <c r="F163" s="61"/>
      <c r="G163" s="31">
        <f>SUM(G164:G165)</f>
        <v>0</v>
      </c>
      <c r="H163" s="31">
        <f>SUM(H164:H165)</f>
        <v>0</v>
      </c>
    </row>
    <row r="164" spans="1:8" customFormat="1" ht="47.25" hidden="1" x14ac:dyDescent="0.25">
      <c r="A164" s="65" t="s">
        <v>387</v>
      </c>
      <c r="B164" s="61">
        <v>801</v>
      </c>
      <c r="C164" s="62" t="s">
        <v>274</v>
      </c>
      <c r="D164" s="62" t="s">
        <v>374</v>
      </c>
      <c r="E164" s="78" t="s">
        <v>388</v>
      </c>
      <c r="F164" s="61">
        <v>200</v>
      </c>
      <c r="G164" s="31"/>
      <c r="H164" s="31"/>
    </row>
    <row r="165" spans="1:8" customFormat="1" ht="63" hidden="1" x14ac:dyDescent="0.25">
      <c r="A165" s="65" t="s">
        <v>389</v>
      </c>
      <c r="B165" s="61">
        <v>801</v>
      </c>
      <c r="C165" s="62" t="s">
        <v>274</v>
      </c>
      <c r="D165" s="62" t="s">
        <v>374</v>
      </c>
      <c r="E165" s="78" t="s">
        <v>390</v>
      </c>
      <c r="F165" s="61">
        <v>200</v>
      </c>
      <c r="G165" s="31">
        <v>0</v>
      </c>
      <c r="H165" s="31">
        <v>0</v>
      </c>
    </row>
    <row r="166" spans="1:8" customFormat="1" ht="15.75" x14ac:dyDescent="0.25">
      <c r="A166" s="55" t="s">
        <v>391</v>
      </c>
      <c r="B166" s="56">
        <v>801</v>
      </c>
      <c r="C166" s="57" t="s">
        <v>274</v>
      </c>
      <c r="D166" s="57" t="s">
        <v>331</v>
      </c>
      <c r="E166" s="56"/>
      <c r="F166" s="56"/>
      <c r="G166" s="59">
        <f>SUM(G167,G177)</f>
        <v>40137.599999999999</v>
      </c>
      <c r="H166" s="59">
        <f>SUM(H167,H177)</f>
        <v>38228.600000000006</v>
      </c>
    </row>
    <row r="167" spans="1:8" customFormat="1" ht="31.5" x14ac:dyDescent="0.25">
      <c r="A167" s="60" t="s">
        <v>1109</v>
      </c>
      <c r="B167" s="61">
        <v>801</v>
      </c>
      <c r="C167" s="62" t="s">
        <v>274</v>
      </c>
      <c r="D167" s="62" t="s">
        <v>331</v>
      </c>
      <c r="E167" s="61" t="s">
        <v>375</v>
      </c>
      <c r="F167" s="61"/>
      <c r="G167" s="31">
        <f>SUM(G168)</f>
        <v>16730.8</v>
      </c>
      <c r="H167" s="31">
        <f>SUM(H168)</f>
        <v>15648.2</v>
      </c>
    </row>
    <row r="168" spans="1:8" customFormat="1" ht="31.5" x14ac:dyDescent="0.25">
      <c r="A168" s="60" t="s">
        <v>1113</v>
      </c>
      <c r="B168" s="61">
        <v>801</v>
      </c>
      <c r="C168" s="62" t="s">
        <v>274</v>
      </c>
      <c r="D168" s="62" t="s">
        <v>331</v>
      </c>
      <c r="E168" s="61" t="s">
        <v>392</v>
      </c>
      <c r="F168" s="61"/>
      <c r="G168" s="31">
        <f>SUM(G169,G171,G175,G173)</f>
        <v>16730.8</v>
      </c>
      <c r="H168" s="31">
        <f>SUM(H169,H171,H175,H173)</f>
        <v>15648.2</v>
      </c>
    </row>
    <row r="169" spans="1:8" customFormat="1" ht="31.5" x14ac:dyDescent="0.25">
      <c r="A169" s="60" t="s">
        <v>393</v>
      </c>
      <c r="B169" s="61">
        <v>801</v>
      </c>
      <c r="C169" s="62" t="s">
        <v>274</v>
      </c>
      <c r="D169" s="62" t="s">
        <v>331</v>
      </c>
      <c r="E169" s="61" t="s">
        <v>394</v>
      </c>
      <c r="F169" s="61"/>
      <c r="G169" s="31">
        <f>SUM(G170)</f>
        <v>6115.5</v>
      </c>
      <c r="H169" s="31">
        <f>SUM(H170)</f>
        <v>5033</v>
      </c>
    </row>
    <row r="170" spans="1:8" customFormat="1" ht="47.25" x14ac:dyDescent="0.25">
      <c r="A170" s="65" t="s">
        <v>395</v>
      </c>
      <c r="B170" s="61">
        <v>801</v>
      </c>
      <c r="C170" s="62" t="s">
        <v>274</v>
      </c>
      <c r="D170" s="62" t="s">
        <v>331</v>
      </c>
      <c r="E170" s="61" t="s">
        <v>396</v>
      </c>
      <c r="F170" s="61">
        <v>200</v>
      </c>
      <c r="G170" s="31">
        <v>6115.5</v>
      </c>
      <c r="H170" s="31">
        <v>5033</v>
      </c>
    </row>
    <row r="171" spans="1:8" customFormat="1" ht="63" x14ac:dyDescent="0.25">
      <c r="A171" s="65" t="s">
        <v>969</v>
      </c>
      <c r="B171" s="61">
        <v>801</v>
      </c>
      <c r="C171" s="62" t="s">
        <v>274</v>
      </c>
      <c r="D171" s="62" t="s">
        <v>331</v>
      </c>
      <c r="E171" s="61" t="s">
        <v>970</v>
      </c>
      <c r="F171" s="61"/>
      <c r="G171" s="31">
        <f>G172</f>
        <v>1000</v>
      </c>
      <c r="H171" s="31">
        <f>H172</f>
        <v>1000</v>
      </c>
    </row>
    <row r="172" spans="1:8" customFormat="1" ht="63" x14ac:dyDescent="0.25">
      <c r="A172" s="65" t="s">
        <v>972</v>
      </c>
      <c r="B172" s="61">
        <v>801</v>
      </c>
      <c r="C172" s="62" t="s">
        <v>274</v>
      </c>
      <c r="D172" s="62" t="s">
        <v>449</v>
      </c>
      <c r="E172" s="61" t="s">
        <v>971</v>
      </c>
      <c r="F172" s="61">
        <v>800</v>
      </c>
      <c r="G172" s="31">
        <v>1000</v>
      </c>
      <c r="H172" s="31">
        <v>1000</v>
      </c>
    </row>
    <row r="173" spans="1:8" customFormat="1" ht="31.5" hidden="1" x14ac:dyDescent="0.25">
      <c r="A173" s="65" t="s">
        <v>947</v>
      </c>
      <c r="B173" s="61">
        <v>801</v>
      </c>
      <c r="C173" s="62" t="s">
        <v>274</v>
      </c>
      <c r="D173" s="62" t="s">
        <v>331</v>
      </c>
      <c r="E173" s="61" t="s">
        <v>946</v>
      </c>
      <c r="F173" s="61"/>
      <c r="G173" s="31">
        <f>SUM(G174)</f>
        <v>0</v>
      </c>
      <c r="H173" s="31">
        <f>SUM(H174)</f>
        <v>0</v>
      </c>
    </row>
    <row r="174" spans="1:8" customFormat="1" ht="47.25" hidden="1" x14ac:dyDescent="0.25">
      <c r="A174" s="65" t="s">
        <v>948</v>
      </c>
      <c r="B174" s="61">
        <v>801</v>
      </c>
      <c r="C174" s="62" t="s">
        <v>274</v>
      </c>
      <c r="D174" s="62" t="s">
        <v>331</v>
      </c>
      <c r="E174" s="61" t="s">
        <v>945</v>
      </c>
      <c r="F174" s="61">
        <v>200</v>
      </c>
      <c r="G174" s="31"/>
      <c r="H174" s="31"/>
    </row>
    <row r="175" spans="1:8" customFormat="1" ht="47.25" x14ac:dyDescent="0.25">
      <c r="A175" s="65" t="s">
        <v>974</v>
      </c>
      <c r="B175" s="61">
        <v>801</v>
      </c>
      <c r="C175" s="62" t="s">
        <v>274</v>
      </c>
      <c r="D175" s="62" t="s">
        <v>331</v>
      </c>
      <c r="E175" s="61" t="s">
        <v>975</v>
      </c>
      <c r="F175" s="61"/>
      <c r="G175" s="31">
        <f>SUM(G176)</f>
        <v>9615.2999999999993</v>
      </c>
      <c r="H175" s="31">
        <f>SUM(H176)</f>
        <v>9615.2000000000007</v>
      </c>
    </row>
    <row r="176" spans="1:8" customFormat="1" ht="47.25" x14ac:dyDescent="0.25">
      <c r="A176" s="65" t="s">
        <v>977</v>
      </c>
      <c r="B176" s="61">
        <v>801</v>
      </c>
      <c r="C176" s="62" t="s">
        <v>274</v>
      </c>
      <c r="D176" s="62" t="s">
        <v>331</v>
      </c>
      <c r="E176" s="61" t="s">
        <v>976</v>
      </c>
      <c r="F176" s="61">
        <v>800</v>
      </c>
      <c r="G176" s="31">
        <v>9615.2999999999993</v>
      </c>
      <c r="H176" s="31">
        <v>9615.2000000000007</v>
      </c>
    </row>
    <row r="177" spans="1:8" customFormat="1" ht="31.5" x14ac:dyDescent="0.25">
      <c r="A177" s="60" t="s">
        <v>1093</v>
      </c>
      <c r="B177" s="61">
        <v>801</v>
      </c>
      <c r="C177" s="62" t="s">
        <v>274</v>
      </c>
      <c r="D177" s="62" t="s">
        <v>331</v>
      </c>
      <c r="E177" s="61" t="s">
        <v>398</v>
      </c>
      <c r="F177" s="61"/>
      <c r="G177" s="31">
        <f>G178+G180</f>
        <v>23406.799999999999</v>
      </c>
      <c r="H177" s="31">
        <f>H178+H180</f>
        <v>22580.400000000001</v>
      </c>
    </row>
    <row r="178" spans="1:8" customFormat="1" ht="15.75" x14ac:dyDescent="0.25">
      <c r="A178" s="60" t="s">
        <v>399</v>
      </c>
      <c r="B178" s="61">
        <v>801</v>
      </c>
      <c r="C178" s="62" t="s">
        <v>274</v>
      </c>
      <c r="D178" s="62" t="s">
        <v>331</v>
      </c>
      <c r="E178" s="61" t="s">
        <v>400</v>
      </c>
      <c r="F178" s="61"/>
      <c r="G178" s="31">
        <f>SUM(G179)</f>
        <v>23406.799999999999</v>
      </c>
      <c r="H178" s="31">
        <f>SUM(H179)</f>
        <v>22580.400000000001</v>
      </c>
    </row>
    <row r="179" spans="1:8" customFormat="1" ht="63" x14ac:dyDescent="0.25">
      <c r="A179" s="65" t="s">
        <v>401</v>
      </c>
      <c r="B179" s="61">
        <v>801</v>
      </c>
      <c r="C179" s="62" t="s">
        <v>274</v>
      </c>
      <c r="D179" s="62" t="s">
        <v>331</v>
      </c>
      <c r="E179" s="61" t="s">
        <v>402</v>
      </c>
      <c r="F179" s="61">
        <v>200</v>
      </c>
      <c r="G179" s="31">
        <v>23406.799999999999</v>
      </c>
      <c r="H179" s="31">
        <v>22580.400000000001</v>
      </c>
    </row>
    <row r="180" spans="1:8" customFormat="1" ht="47.25" hidden="1" x14ac:dyDescent="0.25">
      <c r="A180" s="60" t="s">
        <v>693</v>
      </c>
      <c r="B180" s="61">
        <v>801</v>
      </c>
      <c r="C180" s="62" t="s">
        <v>274</v>
      </c>
      <c r="D180" s="62" t="s">
        <v>331</v>
      </c>
      <c r="E180" s="61" t="s">
        <v>691</v>
      </c>
      <c r="F180" s="61"/>
      <c r="G180" s="31">
        <f>SUM(G181)</f>
        <v>0</v>
      </c>
      <c r="H180" s="31">
        <f>SUM(H181)</f>
        <v>0</v>
      </c>
    </row>
    <row r="181" spans="1:8" customFormat="1" ht="47.25" hidden="1" x14ac:dyDescent="0.25">
      <c r="A181" s="65" t="s">
        <v>694</v>
      </c>
      <c r="B181" s="61">
        <v>801</v>
      </c>
      <c r="C181" s="62" t="s">
        <v>274</v>
      </c>
      <c r="D181" s="62" t="s">
        <v>331</v>
      </c>
      <c r="E181" s="61" t="s">
        <v>692</v>
      </c>
      <c r="F181" s="61">
        <v>200</v>
      </c>
      <c r="G181" s="31"/>
      <c r="H181" s="31"/>
    </row>
    <row r="182" spans="1:8" customFormat="1" ht="15.75" x14ac:dyDescent="0.25">
      <c r="A182" s="55" t="s">
        <v>403</v>
      </c>
      <c r="B182" s="67">
        <v>802</v>
      </c>
      <c r="C182" s="57" t="s">
        <v>274</v>
      </c>
      <c r="D182" s="57">
        <v>12</v>
      </c>
      <c r="E182" s="56"/>
      <c r="F182" s="56"/>
      <c r="G182" s="59">
        <f>SUM(G183,G192,G199)</f>
        <v>123684</v>
      </c>
      <c r="H182" s="59">
        <f>SUM(H183,H192,H199)</f>
        <v>123577.90000000001</v>
      </c>
    </row>
    <row r="183" spans="1:8" customFormat="1" ht="31.5" x14ac:dyDescent="0.25">
      <c r="A183" s="60" t="s">
        <v>1146</v>
      </c>
      <c r="B183" s="70">
        <v>802</v>
      </c>
      <c r="C183" s="62" t="s">
        <v>274</v>
      </c>
      <c r="D183" s="62">
        <v>12</v>
      </c>
      <c r="E183" s="61" t="s">
        <v>482</v>
      </c>
      <c r="F183" s="61"/>
      <c r="G183" s="31">
        <f>SUM(G184,G189)</f>
        <v>8805.4</v>
      </c>
      <c r="H183" s="31">
        <f>SUM(H184,H189)</f>
        <v>8804.7999999999993</v>
      </c>
    </row>
    <row r="184" spans="1:8" customFormat="1" ht="31.5" x14ac:dyDescent="0.25">
      <c r="A184" s="60" t="s">
        <v>483</v>
      </c>
      <c r="B184" s="70">
        <v>802</v>
      </c>
      <c r="C184" s="62" t="s">
        <v>274</v>
      </c>
      <c r="D184" s="62">
        <v>12</v>
      </c>
      <c r="E184" s="61" t="s">
        <v>484</v>
      </c>
      <c r="F184" s="61"/>
      <c r="G184" s="31">
        <f>SUM(G185,G187)</f>
        <v>329.4</v>
      </c>
      <c r="H184" s="31">
        <f>SUM(H185,H187)</f>
        <v>329.3</v>
      </c>
    </row>
    <row r="185" spans="1:8" customFormat="1" ht="47.25" x14ac:dyDescent="0.25">
      <c r="A185" s="60" t="s">
        <v>1147</v>
      </c>
      <c r="B185" s="70">
        <v>802</v>
      </c>
      <c r="C185" s="62" t="s">
        <v>274</v>
      </c>
      <c r="D185" s="62" t="s">
        <v>404</v>
      </c>
      <c r="E185" s="61" t="s">
        <v>1148</v>
      </c>
      <c r="F185" s="61"/>
      <c r="G185" s="31">
        <f>SUM(G186)</f>
        <v>329.4</v>
      </c>
      <c r="H185" s="31">
        <f>SUM(H186)</f>
        <v>329.3</v>
      </c>
    </row>
    <row r="186" spans="1:8" customFormat="1" ht="31.5" x14ac:dyDescent="0.25">
      <c r="A186" s="60" t="s">
        <v>1149</v>
      </c>
      <c r="B186" s="70">
        <v>802</v>
      </c>
      <c r="C186" s="62" t="s">
        <v>274</v>
      </c>
      <c r="D186" s="62" t="s">
        <v>404</v>
      </c>
      <c r="E186" s="61" t="s">
        <v>1150</v>
      </c>
      <c r="F186" s="61">
        <v>800</v>
      </c>
      <c r="G186" s="31">
        <v>329.4</v>
      </c>
      <c r="H186" s="31">
        <v>329.3</v>
      </c>
    </row>
    <row r="187" spans="1:8" customFormat="1" ht="31.5" hidden="1" x14ac:dyDescent="0.25">
      <c r="A187" s="60" t="s">
        <v>485</v>
      </c>
      <c r="B187" s="61">
        <v>802</v>
      </c>
      <c r="C187" s="62" t="s">
        <v>274</v>
      </c>
      <c r="D187" s="62">
        <v>12</v>
      </c>
      <c r="E187" s="61" t="s">
        <v>486</v>
      </c>
      <c r="F187" s="61"/>
      <c r="G187" s="31">
        <f>SUM(G188)</f>
        <v>0</v>
      </c>
      <c r="H187" s="31">
        <f>SUM(H188)</f>
        <v>0</v>
      </c>
    </row>
    <row r="188" spans="1:8" customFormat="1" ht="31.5" hidden="1" x14ac:dyDescent="0.25">
      <c r="A188" s="60" t="s">
        <v>487</v>
      </c>
      <c r="B188" s="70">
        <v>802</v>
      </c>
      <c r="C188" s="62" t="s">
        <v>274</v>
      </c>
      <c r="D188" s="62">
        <v>12</v>
      </c>
      <c r="E188" s="61" t="s">
        <v>488</v>
      </c>
      <c r="F188" s="61">
        <v>800</v>
      </c>
      <c r="G188" s="31">
        <v>0</v>
      </c>
      <c r="H188" s="31">
        <v>0</v>
      </c>
    </row>
    <row r="189" spans="1:8" customFormat="1" ht="47.25" x14ac:dyDescent="0.25">
      <c r="A189" s="60" t="s">
        <v>1151</v>
      </c>
      <c r="B189" s="70">
        <v>802</v>
      </c>
      <c r="C189" s="62" t="s">
        <v>274</v>
      </c>
      <c r="D189" s="62" t="s">
        <v>404</v>
      </c>
      <c r="E189" s="61" t="s">
        <v>1152</v>
      </c>
      <c r="F189" s="61"/>
      <c r="G189" s="31">
        <f>G190</f>
        <v>8476</v>
      </c>
      <c r="H189" s="31">
        <f>H190</f>
        <v>8475.5</v>
      </c>
    </row>
    <row r="190" spans="1:8" customFormat="1" ht="63" x14ac:dyDescent="0.25">
      <c r="A190" s="60" t="s">
        <v>1153</v>
      </c>
      <c r="B190" s="70">
        <v>802</v>
      </c>
      <c r="C190" s="62" t="s">
        <v>274</v>
      </c>
      <c r="D190" s="62" t="s">
        <v>404</v>
      </c>
      <c r="E190" s="61" t="s">
        <v>1154</v>
      </c>
      <c r="F190" s="61"/>
      <c r="G190" s="31">
        <f>G191</f>
        <v>8476</v>
      </c>
      <c r="H190" s="31">
        <f>H191</f>
        <v>8475.5</v>
      </c>
    </row>
    <row r="191" spans="1:8" customFormat="1" ht="47.25" x14ac:dyDescent="0.25">
      <c r="A191" s="60" t="s">
        <v>506</v>
      </c>
      <c r="B191" s="70">
        <v>802</v>
      </c>
      <c r="C191" s="62" t="s">
        <v>274</v>
      </c>
      <c r="D191" s="62" t="s">
        <v>404</v>
      </c>
      <c r="E191" s="61" t="s">
        <v>1155</v>
      </c>
      <c r="F191" s="61">
        <v>800</v>
      </c>
      <c r="G191" s="31">
        <v>8476</v>
      </c>
      <c r="H191" s="31">
        <v>8475.5</v>
      </c>
    </row>
    <row r="192" spans="1:8" customFormat="1" ht="31.5" x14ac:dyDescent="0.25">
      <c r="A192" s="60" t="s">
        <v>1156</v>
      </c>
      <c r="B192" s="70">
        <v>802</v>
      </c>
      <c r="C192" s="62" t="s">
        <v>274</v>
      </c>
      <c r="D192" s="62">
        <v>12</v>
      </c>
      <c r="E192" s="61" t="s">
        <v>489</v>
      </c>
      <c r="F192" s="61"/>
      <c r="G192" s="31">
        <f>SUM(G193,G196)</f>
        <v>109957.90000000001</v>
      </c>
      <c r="H192" s="31">
        <f>SUM(H193,H196)</f>
        <v>109957.8</v>
      </c>
    </row>
    <row r="193" spans="1:8" customFormat="1" ht="31.5" x14ac:dyDescent="0.25">
      <c r="A193" s="84" t="s">
        <v>490</v>
      </c>
      <c r="B193" s="199">
        <v>802</v>
      </c>
      <c r="C193" s="85" t="s">
        <v>274</v>
      </c>
      <c r="D193" s="85">
        <v>12</v>
      </c>
      <c r="E193" s="86" t="s">
        <v>491</v>
      </c>
      <c r="F193" s="86"/>
      <c r="G193" s="87">
        <f>G194</f>
        <v>11714.8</v>
      </c>
      <c r="H193" s="87">
        <f>H194</f>
        <v>11714.7</v>
      </c>
    </row>
    <row r="194" spans="1:8" customFormat="1" ht="31.5" x14ac:dyDescent="0.25">
      <c r="A194" s="88" t="s">
        <v>492</v>
      </c>
      <c r="B194" s="86">
        <v>802</v>
      </c>
      <c r="C194" s="85" t="s">
        <v>274</v>
      </c>
      <c r="D194" s="85">
        <v>12</v>
      </c>
      <c r="E194" s="86" t="s">
        <v>493</v>
      </c>
      <c r="F194" s="86"/>
      <c r="G194" s="87">
        <f>SUM(G195:G195)</f>
        <v>11714.8</v>
      </c>
      <c r="H194" s="87">
        <f>SUM(H195:H195)</f>
        <v>11714.7</v>
      </c>
    </row>
    <row r="195" spans="1:8" customFormat="1" ht="31.5" x14ac:dyDescent="0.25">
      <c r="A195" s="88" t="s">
        <v>494</v>
      </c>
      <c r="B195" s="199">
        <v>802</v>
      </c>
      <c r="C195" s="85" t="s">
        <v>274</v>
      </c>
      <c r="D195" s="85">
        <v>12</v>
      </c>
      <c r="E195" s="86" t="s">
        <v>495</v>
      </c>
      <c r="F195" s="86">
        <v>800</v>
      </c>
      <c r="G195" s="87">
        <v>11714.8</v>
      </c>
      <c r="H195" s="87">
        <v>11714.7</v>
      </c>
    </row>
    <row r="196" spans="1:8" customFormat="1" ht="47.25" x14ac:dyDescent="0.25">
      <c r="A196" s="60" t="s">
        <v>496</v>
      </c>
      <c r="B196" s="70">
        <v>802</v>
      </c>
      <c r="C196" s="62" t="s">
        <v>274</v>
      </c>
      <c r="D196" s="62">
        <v>12</v>
      </c>
      <c r="E196" s="61" t="s">
        <v>497</v>
      </c>
      <c r="F196" s="61"/>
      <c r="G196" s="31">
        <f>SUM(G197)</f>
        <v>98243.1</v>
      </c>
      <c r="H196" s="31">
        <f>SUM(H197)</f>
        <v>98243.1</v>
      </c>
    </row>
    <row r="197" spans="1:8" customFormat="1" ht="47.25" x14ac:dyDescent="0.25">
      <c r="A197" s="60" t="s">
        <v>498</v>
      </c>
      <c r="B197" s="61">
        <v>802</v>
      </c>
      <c r="C197" s="62" t="s">
        <v>274</v>
      </c>
      <c r="D197" s="62">
        <v>12</v>
      </c>
      <c r="E197" s="61" t="s">
        <v>499</v>
      </c>
      <c r="F197" s="61"/>
      <c r="G197" s="31">
        <f>SUM(G198:G198)</f>
        <v>98243.1</v>
      </c>
      <c r="H197" s="31">
        <f>SUM(H198:H198)</f>
        <v>98243.1</v>
      </c>
    </row>
    <row r="198" spans="1:8" customFormat="1" ht="47.25" x14ac:dyDescent="0.25">
      <c r="A198" s="60" t="s">
        <v>500</v>
      </c>
      <c r="B198" s="70">
        <v>802</v>
      </c>
      <c r="C198" s="62" t="s">
        <v>274</v>
      </c>
      <c r="D198" s="62">
        <v>12</v>
      </c>
      <c r="E198" s="61" t="s">
        <v>501</v>
      </c>
      <c r="F198" s="61">
        <v>800</v>
      </c>
      <c r="G198" s="31">
        <v>98243.1</v>
      </c>
      <c r="H198" s="31">
        <v>98243.1</v>
      </c>
    </row>
    <row r="199" spans="1:8" customFormat="1" ht="15.75" x14ac:dyDescent="0.25">
      <c r="A199" s="60" t="s">
        <v>292</v>
      </c>
      <c r="B199" s="61">
        <v>802</v>
      </c>
      <c r="C199" s="62" t="s">
        <v>274</v>
      </c>
      <c r="D199" s="62">
        <v>12</v>
      </c>
      <c r="E199" s="61" t="s">
        <v>293</v>
      </c>
      <c r="F199" s="61"/>
      <c r="G199" s="31">
        <f>SUM(G200)</f>
        <v>4920.7</v>
      </c>
      <c r="H199" s="31">
        <f>SUM(H200)</f>
        <v>4815.3</v>
      </c>
    </row>
    <row r="200" spans="1:8" customFormat="1" ht="15.75" x14ac:dyDescent="0.25">
      <c r="A200" s="60" t="s">
        <v>294</v>
      </c>
      <c r="B200" s="61">
        <v>802</v>
      </c>
      <c r="C200" s="62" t="s">
        <v>274</v>
      </c>
      <c r="D200" s="62">
        <v>12</v>
      </c>
      <c r="E200" s="61" t="s">
        <v>295</v>
      </c>
      <c r="F200" s="61"/>
      <c r="G200" s="31">
        <f>SUM(G201:G203)</f>
        <v>4920.7</v>
      </c>
      <c r="H200" s="31">
        <f>SUM(H201:H203)</f>
        <v>4815.3</v>
      </c>
    </row>
    <row r="201" spans="1:8" customFormat="1" ht="31.5" x14ac:dyDescent="0.25">
      <c r="A201" s="60" t="s">
        <v>324</v>
      </c>
      <c r="B201" s="61">
        <v>802</v>
      </c>
      <c r="C201" s="62" t="s">
        <v>274</v>
      </c>
      <c r="D201" s="62" t="s">
        <v>404</v>
      </c>
      <c r="E201" s="61" t="s">
        <v>322</v>
      </c>
      <c r="F201" s="61">
        <v>800</v>
      </c>
      <c r="G201" s="31">
        <v>504.3</v>
      </c>
      <c r="H201" s="31">
        <v>504.2</v>
      </c>
    </row>
    <row r="202" spans="1:8" customFormat="1" ht="15.75" x14ac:dyDescent="0.25">
      <c r="A202" s="60" t="s">
        <v>480</v>
      </c>
      <c r="B202" s="61">
        <v>802</v>
      </c>
      <c r="C202" s="62" t="s">
        <v>274</v>
      </c>
      <c r="D202" s="62">
        <v>12</v>
      </c>
      <c r="E202" s="61" t="s">
        <v>481</v>
      </c>
      <c r="F202" s="61">
        <v>800</v>
      </c>
      <c r="G202" s="31">
        <v>105.2</v>
      </c>
      <c r="H202" s="31">
        <v>0</v>
      </c>
    </row>
    <row r="203" spans="1:8" customFormat="1" ht="63" x14ac:dyDescent="0.25">
      <c r="A203" s="60" t="s">
        <v>954</v>
      </c>
      <c r="B203" s="121">
        <v>802</v>
      </c>
      <c r="C203" s="62" t="s">
        <v>274</v>
      </c>
      <c r="D203" s="62" t="s">
        <v>404</v>
      </c>
      <c r="E203" s="62" t="s">
        <v>953</v>
      </c>
      <c r="F203" s="61">
        <v>800</v>
      </c>
      <c r="G203" s="31">
        <v>4311.2</v>
      </c>
      <c r="H203" s="31">
        <v>4311.1000000000004</v>
      </c>
    </row>
    <row r="204" spans="1:8" customFormat="1" ht="15.75" x14ac:dyDescent="0.25">
      <c r="A204" s="55" t="s">
        <v>406</v>
      </c>
      <c r="B204" s="56">
        <v>801</v>
      </c>
      <c r="C204" s="57" t="s">
        <v>291</v>
      </c>
      <c r="D204" s="57" t="s">
        <v>261</v>
      </c>
      <c r="E204" s="56"/>
      <c r="F204" s="56"/>
      <c r="G204" s="59">
        <f>SUM(G205,G215,G231,G243)</f>
        <v>312556</v>
      </c>
      <c r="H204" s="59">
        <f>SUM(H205,H215,H231,H243)</f>
        <v>192596.80000000002</v>
      </c>
    </row>
    <row r="205" spans="1:8" customFormat="1" ht="15.75" x14ac:dyDescent="0.25">
      <c r="A205" s="55" t="s">
        <v>407</v>
      </c>
      <c r="B205" s="56">
        <v>801</v>
      </c>
      <c r="C205" s="57" t="s">
        <v>291</v>
      </c>
      <c r="D205" s="57" t="s">
        <v>260</v>
      </c>
      <c r="E205" s="56"/>
      <c r="F205" s="56"/>
      <c r="G205" s="59">
        <f>SUM(G206)</f>
        <v>102014.9</v>
      </c>
      <c r="H205" s="59">
        <f>SUM(H206)</f>
        <v>51546.799999999996</v>
      </c>
    </row>
    <row r="206" spans="1:8" customFormat="1" ht="31.5" x14ac:dyDescent="0.25">
      <c r="A206" s="60" t="s">
        <v>1093</v>
      </c>
      <c r="B206" s="61">
        <v>801</v>
      </c>
      <c r="C206" s="62" t="s">
        <v>291</v>
      </c>
      <c r="D206" s="62" t="s">
        <v>260</v>
      </c>
      <c r="E206" s="61" t="s">
        <v>398</v>
      </c>
      <c r="F206" s="56"/>
      <c r="G206" s="31">
        <f>SUM(G207,G209,G211,G213)</f>
        <v>102014.9</v>
      </c>
      <c r="H206" s="31">
        <f>SUM(H207,H209,H211,H213)</f>
        <v>51546.799999999996</v>
      </c>
    </row>
    <row r="207" spans="1:8" customFormat="1" ht="31.5" x14ac:dyDescent="0.25">
      <c r="A207" s="60" t="s">
        <v>408</v>
      </c>
      <c r="B207" s="61">
        <v>801</v>
      </c>
      <c r="C207" s="62" t="s">
        <v>291</v>
      </c>
      <c r="D207" s="62" t="s">
        <v>260</v>
      </c>
      <c r="E207" s="61" t="s">
        <v>409</v>
      </c>
      <c r="F207" s="56"/>
      <c r="G207" s="31">
        <f>SUM(G208)</f>
        <v>44345.4</v>
      </c>
      <c r="H207" s="31">
        <f>SUM(H208)</f>
        <v>37248.1</v>
      </c>
    </row>
    <row r="208" spans="1:8" customFormat="1" ht="47.25" x14ac:dyDescent="0.25">
      <c r="A208" s="60" t="s">
        <v>410</v>
      </c>
      <c r="B208" s="61">
        <v>801</v>
      </c>
      <c r="C208" s="62" t="s">
        <v>291</v>
      </c>
      <c r="D208" s="62" t="s">
        <v>260</v>
      </c>
      <c r="E208" s="61" t="s">
        <v>411</v>
      </c>
      <c r="F208" s="61">
        <v>200</v>
      </c>
      <c r="G208" s="31">
        <v>44345.4</v>
      </c>
      <c r="H208" s="31">
        <v>37248.1</v>
      </c>
    </row>
    <row r="209" spans="1:8" customFormat="1" ht="31.5" x14ac:dyDescent="0.25">
      <c r="A209" s="64" t="s">
        <v>412</v>
      </c>
      <c r="B209" s="61">
        <v>801</v>
      </c>
      <c r="C209" s="62" t="s">
        <v>291</v>
      </c>
      <c r="D209" s="62" t="s">
        <v>260</v>
      </c>
      <c r="E209" s="61" t="s">
        <v>452</v>
      </c>
      <c r="F209" s="61"/>
      <c r="G209" s="31">
        <f>SUM(G210)</f>
        <v>9181.4</v>
      </c>
      <c r="H209" s="31">
        <f>SUM(H210)</f>
        <v>9181.2999999999993</v>
      </c>
    </row>
    <row r="210" spans="1:8" customFormat="1" ht="47.25" x14ac:dyDescent="0.25">
      <c r="A210" s="60" t="s">
        <v>414</v>
      </c>
      <c r="B210" s="61">
        <v>801</v>
      </c>
      <c r="C210" s="62" t="s">
        <v>291</v>
      </c>
      <c r="D210" s="62" t="s">
        <v>260</v>
      </c>
      <c r="E210" s="61" t="s">
        <v>1114</v>
      </c>
      <c r="F210" s="61">
        <v>200</v>
      </c>
      <c r="G210" s="31">
        <v>9181.4</v>
      </c>
      <c r="H210" s="31">
        <v>9181.2999999999993</v>
      </c>
    </row>
    <row r="211" spans="1:8" customFormat="1" ht="31.5" x14ac:dyDescent="0.25">
      <c r="A211" s="64" t="s">
        <v>996</v>
      </c>
      <c r="B211" s="61">
        <v>801</v>
      </c>
      <c r="C211" s="62" t="s">
        <v>291</v>
      </c>
      <c r="D211" s="62" t="s">
        <v>260</v>
      </c>
      <c r="E211" s="61" t="s">
        <v>1115</v>
      </c>
      <c r="F211" s="61"/>
      <c r="G211" s="31">
        <f>SUM(G212:G212)</f>
        <v>5117.3999999999996</v>
      </c>
      <c r="H211" s="31">
        <f>SUM(H212:H212)</f>
        <v>5117.3999999999996</v>
      </c>
    </row>
    <row r="212" spans="1:8" customFormat="1" ht="47.25" x14ac:dyDescent="0.25">
      <c r="A212" s="60" t="s">
        <v>1012</v>
      </c>
      <c r="B212" s="61">
        <v>801</v>
      </c>
      <c r="C212" s="62" t="s">
        <v>291</v>
      </c>
      <c r="D212" s="62" t="s">
        <v>260</v>
      </c>
      <c r="E212" s="61" t="s">
        <v>1116</v>
      </c>
      <c r="F212" s="61">
        <v>300</v>
      </c>
      <c r="G212" s="31">
        <v>5117.3999999999996</v>
      </c>
      <c r="H212" s="31">
        <v>5117.3999999999996</v>
      </c>
    </row>
    <row r="213" spans="1:8" customFormat="1" ht="15.75" x14ac:dyDescent="0.25">
      <c r="A213" s="60" t="s">
        <v>949</v>
      </c>
      <c r="B213" s="61">
        <v>801</v>
      </c>
      <c r="C213" s="61" t="s">
        <v>291</v>
      </c>
      <c r="D213" s="61" t="s">
        <v>260</v>
      </c>
      <c r="E213" s="61" t="s">
        <v>951</v>
      </c>
      <c r="F213" s="61"/>
      <c r="G213" s="31">
        <f>SUM(G214)</f>
        <v>43370.7</v>
      </c>
      <c r="H213" s="31">
        <f>SUM(H214)</f>
        <v>0</v>
      </c>
    </row>
    <row r="214" spans="1:8" customFormat="1" ht="47.25" x14ac:dyDescent="0.25">
      <c r="A214" s="60" t="s">
        <v>1117</v>
      </c>
      <c r="B214" s="61">
        <v>801</v>
      </c>
      <c r="C214" s="61" t="s">
        <v>291</v>
      </c>
      <c r="D214" s="61" t="s">
        <v>260</v>
      </c>
      <c r="E214" s="61" t="s">
        <v>952</v>
      </c>
      <c r="F214" s="61">
        <v>400</v>
      </c>
      <c r="G214" s="31">
        <v>43370.7</v>
      </c>
      <c r="H214" s="31">
        <v>0</v>
      </c>
    </row>
    <row r="215" spans="1:8" customFormat="1" ht="15.75" x14ac:dyDescent="0.25">
      <c r="A215" s="55" t="s">
        <v>415</v>
      </c>
      <c r="B215" s="56">
        <v>801</v>
      </c>
      <c r="C215" s="57" t="s">
        <v>291</v>
      </c>
      <c r="D215" s="57" t="s">
        <v>263</v>
      </c>
      <c r="E215" s="56"/>
      <c r="F215" s="56"/>
      <c r="G215" s="59">
        <f>SUM(G216,G228)</f>
        <v>161086</v>
      </c>
      <c r="H215" s="59">
        <f>SUM(H216,H228)</f>
        <v>100235.40000000001</v>
      </c>
    </row>
    <row r="216" spans="1:8" customFormat="1" ht="47.25" x14ac:dyDescent="0.25">
      <c r="A216" s="60" t="s">
        <v>1118</v>
      </c>
      <c r="B216" s="61">
        <v>801</v>
      </c>
      <c r="C216" s="62" t="s">
        <v>291</v>
      </c>
      <c r="D216" s="62" t="s">
        <v>263</v>
      </c>
      <c r="E216" s="61" t="s">
        <v>416</v>
      </c>
      <c r="F216" s="61"/>
      <c r="G216" s="31">
        <f>SUM(G217,G220)</f>
        <v>115260.7</v>
      </c>
      <c r="H216" s="31">
        <f>SUM(H217,H220)</f>
        <v>93723.900000000009</v>
      </c>
    </row>
    <row r="217" spans="1:8" customFormat="1" ht="31.5" x14ac:dyDescent="0.25">
      <c r="A217" s="60" t="s">
        <v>417</v>
      </c>
      <c r="B217" s="61">
        <v>801</v>
      </c>
      <c r="C217" s="62" t="s">
        <v>291</v>
      </c>
      <c r="D217" s="62" t="s">
        <v>263</v>
      </c>
      <c r="E217" s="61" t="s">
        <v>418</v>
      </c>
      <c r="F217" s="61"/>
      <c r="G217" s="31">
        <f>SUM(G218)</f>
        <v>14352.6</v>
      </c>
      <c r="H217" s="31">
        <f>SUM(H218)</f>
        <v>13427.1</v>
      </c>
    </row>
    <row r="218" spans="1:8" customFormat="1" ht="47.25" x14ac:dyDescent="0.25">
      <c r="A218" s="60" t="s">
        <v>1119</v>
      </c>
      <c r="B218" s="61">
        <v>801</v>
      </c>
      <c r="C218" s="62" t="s">
        <v>291</v>
      </c>
      <c r="D218" s="62" t="s">
        <v>263</v>
      </c>
      <c r="E218" s="61" t="s">
        <v>419</v>
      </c>
      <c r="F218" s="61"/>
      <c r="G218" s="31">
        <f>SUM(G219)</f>
        <v>14352.6</v>
      </c>
      <c r="H218" s="31">
        <f>SUM(H219)</f>
        <v>13427.1</v>
      </c>
    </row>
    <row r="219" spans="1:8" customFormat="1" ht="47.25" x14ac:dyDescent="0.25">
      <c r="A219" s="60" t="s">
        <v>1120</v>
      </c>
      <c r="B219" s="61">
        <v>801</v>
      </c>
      <c r="C219" s="62" t="s">
        <v>291</v>
      </c>
      <c r="D219" s="62" t="s">
        <v>263</v>
      </c>
      <c r="E219" s="61" t="s">
        <v>420</v>
      </c>
      <c r="F219" s="61">
        <v>800</v>
      </c>
      <c r="G219" s="31">
        <v>14352.6</v>
      </c>
      <c r="H219" s="31">
        <v>13427.1</v>
      </c>
    </row>
    <row r="220" spans="1:8" customFormat="1" ht="31.5" x14ac:dyDescent="0.25">
      <c r="A220" s="73" t="s">
        <v>422</v>
      </c>
      <c r="B220" s="61">
        <v>801</v>
      </c>
      <c r="C220" s="62" t="s">
        <v>291</v>
      </c>
      <c r="D220" s="62" t="s">
        <v>263</v>
      </c>
      <c r="E220" s="61" t="s">
        <v>423</v>
      </c>
      <c r="F220" s="61"/>
      <c r="G220" s="31">
        <f>SUM(G221)</f>
        <v>100908.09999999999</v>
      </c>
      <c r="H220" s="31">
        <f>SUM(H221)</f>
        <v>80296.800000000003</v>
      </c>
    </row>
    <row r="221" spans="1:8" customFormat="1" ht="15.75" x14ac:dyDescent="0.25">
      <c r="A221" s="73" t="s">
        <v>424</v>
      </c>
      <c r="B221" s="61">
        <v>801</v>
      </c>
      <c r="C221" s="62" t="s">
        <v>291</v>
      </c>
      <c r="D221" s="62" t="s">
        <v>263</v>
      </c>
      <c r="E221" s="61" t="s">
        <v>425</v>
      </c>
      <c r="F221" s="61"/>
      <c r="G221" s="31">
        <f>SUM(G222:G227)</f>
        <v>100908.09999999999</v>
      </c>
      <c r="H221" s="31">
        <f>SUM(H222:H227)</f>
        <v>80296.800000000003</v>
      </c>
    </row>
    <row r="222" spans="1:8" customFormat="1" ht="63" x14ac:dyDescent="0.25">
      <c r="A222" s="89" t="s">
        <v>1121</v>
      </c>
      <c r="B222" s="61">
        <v>801</v>
      </c>
      <c r="C222" s="62" t="s">
        <v>291</v>
      </c>
      <c r="D222" s="62" t="s">
        <v>263</v>
      </c>
      <c r="E222" s="61" t="s">
        <v>1122</v>
      </c>
      <c r="F222" s="61">
        <v>800</v>
      </c>
      <c r="G222" s="31">
        <v>30963.3</v>
      </c>
      <c r="H222" s="31">
        <v>30963.3</v>
      </c>
    </row>
    <row r="223" spans="1:8" customFormat="1" ht="78.75" x14ac:dyDescent="0.25">
      <c r="A223" s="73" t="s">
        <v>1123</v>
      </c>
      <c r="B223" s="61">
        <v>801</v>
      </c>
      <c r="C223" s="62" t="s">
        <v>291</v>
      </c>
      <c r="D223" s="62" t="s">
        <v>263</v>
      </c>
      <c r="E223" s="61" t="s">
        <v>695</v>
      </c>
      <c r="F223" s="61">
        <v>800</v>
      </c>
      <c r="G223" s="31">
        <v>8643.2999999999993</v>
      </c>
      <c r="H223" s="31">
        <v>8359.2999999999993</v>
      </c>
    </row>
    <row r="224" spans="1:8" customFormat="1" ht="47.25" x14ac:dyDescent="0.25">
      <c r="A224" s="73" t="s">
        <v>1124</v>
      </c>
      <c r="B224" s="61">
        <v>801</v>
      </c>
      <c r="C224" s="62" t="s">
        <v>291</v>
      </c>
      <c r="D224" s="62" t="s">
        <v>263</v>
      </c>
      <c r="E224" s="61" t="s">
        <v>1125</v>
      </c>
      <c r="F224" s="61">
        <v>800</v>
      </c>
      <c r="G224" s="31">
        <v>30000</v>
      </c>
      <c r="H224" s="31">
        <v>30000</v>
      </c>
    </row>
    <row r="225" spans="1:8" customFormat="1" ht="63" x14ac:dyDescent="0.25">
      <c r="A225" s="73" t="s">
        <v>1126</v>
      </c>
      <c r="B225" s="61">
        <v>801</v>
      </c>
      <c r="C225" s="62" t="s">
        <v>291</v>
      </c>
      <c r="D225" s="62" t="s">
        <v>263</v>
      </c>
      <c r="E225" s="61" t="s">
        <v>1127</v>
      </c>
      <c r="F225" s="61">
        <v>800</v>
      </c>
      <c r="G225" s="31">
        <v>20327.2</v>
      </c>
      <c r="H225" s="31">
        <v>0</v>
      </c>
    </row>
    <row r="226" spans="1:8" customFormat="1" ht="63" x14ac:dyDescent="0.25">
      <c r="A226" s="60" t="s">
        <v>1128</v>
      </c>
      <c r="B226" s="61">
        <v>801</v>
      </c>
      <c r="C226" s="62" t="s">
        <v>291</v>
      </c>
      <c r="D226" s="62" t="s">
        <v>263</v>
      </c>
      <c r="E226" s="61" t="s">
        <v>1129</v>
      </c>
      <c r="F226" s="61">
        <v>800</v>
      </c>
      <c r="G226" s="31">
        <v>8303.4</v>
      </c>
      <c r="H226" s="31">
        <v>8303.4</v>
      </c>
    </row>
    <row r="227" spans="1:8" customFormat="1" ht="47.25" x14ac:dyDescent="0.25">
      <c r="A227" s="89" t="s">
        <v>421</v>
      </c>
      <c r="B227" s="61">
        <v>801</v>
      </c>
      <c r="C227" s="62" t="s">
        <v>291</v>
      </c>
      <c r="D227" s="62" t="s">
        <v>263</v>
      </c>
      <c r="E227" s="61" t="s">
        <v>1130</v>
      </c>
      <c r="F227" s="61">
        <v>800</v>
      </c>
      <c r="G227" s="31">
        <v>2670.9</v>
      </c>
      <c r="H227" s="31">
        <v>2670.8</v>
      </c>
    </row>
    <row r="228" spans="1:8" customFormat="1" ht="47.25" x14ac:dyDescent="0.25">
      <c r="A228" s="90" t="s">
        <v>397</v>
      </c>
      <c r="B228" s="61">
        <v>801</v>
      </c>
      <c r="C228" s="62" t="s">
        <v>291</v>
      </c>
      <c r="D228" s="62" t="s">
        <v>263</v>
      </c>
      <c r="E228" s="61" t="s">
        <v>398</v>
      </c>
      <c r="F228" s="61"/>
      <c r="G228" s="31">
        <f>G229</f>
        <v>45825.3</v>
      </c>
      <c r="H228" s="31">
        <f>H229</f>
        <v>6511.5</v>
      </c>
    </row>
    <row r="229" spans="1:8" customFormat="1" ht="31.5" x14ac:dyDescent="0.25">
      <c r="A229" s="60" t="s">
        <v>426</v>
      </c>
      <c r="B229" s="61">
        <v>801</v>
      </c>
      <c r="C229" s="62" t="s">
        <v>291</v>
      </c>
      <c r="D229" s="62" t="s">
        <v>263</v>
      </c>
      <c r="E229" s="61" t="s">
        <v>1131</v>
      </c>
      <c r="F229" s="61"/>
      <c r="G229" s="31">
        <f>G230</f>
        <v>45825.3</v>
      </c>
      <c r="H229" s="31">
        <f>H230</f>
        <v>6511.5</v>
      </c>
    </row>
    <row r="230" spans="1:8" customFormat="1" ht="47.25" x14ac:dyDescent="0.25">
      <c r="A230" s="60" t="s">
        <v>723</v>
      </c>
      <c r="B230" s="61">
        <v>801</v>
      </c>
      <c r="C230" s="62" t="s">
        <v>291</v>
      </c>
      <c r="D230" s="62" t="s">
        <v>263</v>
      </c>
      <c r="E230" s="61" t="s">
        <v>1132</v>
      </c>
      <c r="F230" s="61">
        <v>200</v>
      </c>
      <c r="G230" s="31">
        <v>45825.3</v>
      </c>
      <c r="H230" s="31">
        <v>6511.5</v>
      </c>
    </row>
    <row r="231" spans="1:8" customFormat="1" ht="15.75" x14ac:dyDescent="0.25">
      <c r="A231" s="55" t="s">
        <v>428</v>
      </c>
      <c r="B231" s="56">
        <v>801</v>
      </c>
      <c r="C231" s="57" t="s">
        <v>291</v>
      </c>
      <c r="D231" s="57" t="s">
        <v>326</v>
      </c>
      <c r="E231" s="56"/>
      <c r="F231" s="56"/>
      <c r="G231" s="59">
        <f>SUM(G232)</f>
        <v>31303.5</v>
      </c>
      <c r="H231" s="59">
        <f>SUM(H232)</f>
        <v>22664.699999999997</v>
      </c>
    </row>
    <row r="232" spans="1:8" customFormat="1" ht="31.5" x14ac:dyDescent="0.25">
      <c r="A232" s="60" t="s">
        <v>1093</v>
      </c>
      <c r="B232" s="61">
        <v>801</v>
      </c>
      <c r="C232" s="62" t="s">
        <v>291</v>
      </c>
      <c r="D232" s="62" t="s">
        <v>326</v>
      </c>
      <c r="E232" s="61" t="s">
        <v>398</v>
      </c>
      <c r="F232" s="61"/>
      <c r="G232" s="31">
        <f>SUM(G233,G235,G237,G239,G241)</f>
        <v>31303.5</v>
      </c>
      <c r="H232" s="31">
        <f>SUM(H233,H235,H237,H239,H241)</f>
        <v>22664.699999999997</v>
      </c>
    </row>
    <row r="233" spans="1:8" customFormat="1" ht="15.75" x14ac:dyDescent="0.25">
      <c r="A233" s="60" t="s">
        <v>429</v>
      </c>
      <c r="B233" s="61">
        <v>801</v>
      </c>
      <c r="C233" s="62" t="s">
        <v>291</v>
      </c>
      <c r="D233" s="62" t="s">
        <v>326</v>
      </c>
      <c r="E233" s="61" t="s">
        <v>430</v>
      </c>
      <c r="F233" s="56"/>
      <c r="G233" s="31">
        <f>SUM(G234)</f>
        <v>5563.4</v>
      </c>
      <c r="H233" s="31">
        <f>SUM(H234)</f>
        <v>5245.4</v>
      </c>
    </row>
    <row r="234" spans="1:8" customFormat="1" ht="31.5" x14ac:dyDescent="0.25">
      <c r="A234" s="60" t="s">
        <v>431</v>
      </c>
      <c r="B234" s="61">
        <v>801</v>
      </c>
      <c r="C234" s="62" t="s">
        <v>291</v>
      </c>
      <c r="D234" s="62" t="s">
        <v>326</v>
      </c>
      <c r="E234" s="61" t="s">
        <v>432</v>
      </c>
      <c r="F234" s="61">
        <v>200</v>
      </c>
      <c r="G234" s="31">
        <v>5563.4</v>
      </c>
      <c r="H234" s="31">
        <v>5245.4</v>
      </c>
    </row>
    <row r="235" spans="1:8" customFormat="1" ht="15.75" hidden="1" x14ac:dyDescent="0.25">
      <c r="A235" s="60" t="s">
        <v>433</v>
      </c>
      <c r="B235" s="61">
        <v>801</v>
      </c>
      <c r="C235" s="62" t="s">
        <v>291</v>
      </c>
      <c r="D235" s="62" t="s">
        <v>326</v>
      </c>
      <c r="E235" s="61" t="s">
        <v>434</v>
      </c>
      <c r="F235" s="56"/>
      <c r="G235" s="31">
        <f>SUM(G236)</f>
        <v>0</v>
      </c>
      <c r="H235" s="31">
        <f>SUM(H236)</f>
        <v>0</v>
      </c>
    </row>
    <row r="236" spans="1:8" customFormat="1" ht="31.5" hidden="1" x14ac:dyDescent="0.25">
      <c r="A236" s="60" t="s">
        <v>435</v>
      </c>
      <c r="B236" s="61">
        <v>801</v>
      </c>
      <c r="C236" s="62" t="s">
        <v>291</v>
      </c>
      <c r="D236" s="62" t="s">
        <v>326</v>
      </c>
      <c r="E236" s="61" t="s">
        <v>436</v>
      </c>
      <c r="F236" s="61">
        <v>200</v>
      </c>
      <c r="G236" s="31">
        <v>0</v>
      </c>
      <c r="H236" s="31">
        <v>0</v>
      </c>
    </row>
    <row r="237" spans="1:8" customFormat="1" ht="31.5" x14ac:dyDescent="0.25">
      <c r="A237" s="60" t="s">
        <v>437</v>
      </c>
      <c r="B237" s="61">
        <v>801</v>
      </c>
      <c r="C237" s="62" t="s">
        <v>291</v>
      </c>
      <c r="D237" s="62" t="s">
        <v>326</v>
      </c>
      <c r="E237" s="61" t="s">
        <v>438</v>
      </c>
      <c r="F237" s="56"/>
      <c r="G237" s="31">
        <f>SUM(G238)</f>
        <v>3897</v>
      </c>
      <c r="H237" s="31">
        <f>SUM(H238)</f>
        <v>3088.7</v>
      </c>
    </row>
    <row r="238" spans="1:8" customFormat="1" ht="47.25" x14ac:dyDescent="0.25">
      <c r="A238" s="60" t="s">
        <v>439</v>
      </c>
      <c r="B238" s="61">
        <v>801</v>
      </c>
      <c r="C238" s="62" t="s">
        <v>291</v>
      </c>
      <c r="D238" s="62" t="s">
        <v>326</v>
      </c>
      <c r="E238" s="61" t="s">
        <v>440</v>
      </c>
      <c r="F238" s="61">
        <v>200</v>
      </c>
      <c r="G238" s="31">
        <v>3897</v>
      </c>
      <c r="H238" s="31">
        <v>3088.7</v>
      </c>
    </row>
    <row r="239" spans="1:8" customFormat="1" ht="31.5" x14ac:dyDescent="0.25">
      <c r="A239" s="60" t="s">
        <v>441</v>
      </c>
      <c r="B239" s="61">
        <v>801</v>
      </c>
      <c r="C239" s="62" t="s">
        <v>291</v>
      </c>
      <c r="D239" s="62" t="s">
        <v>326</v>
      </c>
      <c r="E239" s="61" t="s">
        <v>442</v>
      </c>
      <c r="F239" s="56"/>
      <c r="G239" s="31">
        <f>SUM(G240)</f>
        <v>13430.5</v>
      </c>
      <c r="H239" s="31">
        <f>SUM(H240)</f>
        <v>5918.1</v>
      </c>
    </row>
    <row r="240" spans="1:8" customFormat="1" ht="47.25" x14ac:dyDescent="0.25">
      <c r="A240" s="60" t="s">
        <v>443</v>
      </c>
      <c r="B240" s="61">
        <v>801</v>
      </c>
      <c r="C240" s="62" t="s">
        <v>291</v>
      </c>
      <c r="D240" s="62" t="s">
        <v>326</v>
      </c>
      <c r="E240" s="61" t="s">
        <v>444</v>
      </c>
      <c r="F240" s="61">
        <v>200</v>
      </c>
      <c r="G240" s="31">
        <v>13430.5</v>
      </c>
      <c r="H240" s="31">
        <v>5918.1</v>
      </c>
    </row>
    <row r="241" spans="1:8" customFormat="1" ht="15.75" x14ac:dyDescent="0.25">
      <c r="A241" s="64" t="s">
        <v>1133</v>
      </c>
      <c r="B241" s="61">
        <v>801</v>
      </c>
      <c r="C241" s="62" t="s">
        <v>291</v>
      </c>
      <c r="D241" s="62" t="s">
        <v>326</v>
      </c>
      <c r="E241" s="61" t="s">
        <v>1134</v>
      </c>
      <c r="F241" s="61"/>
      <c r="G241" s="31">
        <f>SUM(G242:G242)</f>
        <v>8412.6</v>
      </c>
      <c r="H241" s="31">
        <f>SUM(H242:H242)</f>
        <v>8412.5</v>
      </c>
    </row>
    <row r="242" spans="1:8" customFormat="1" ht="47.25" x14ac:dyDescent="0.25">
      <c r="A242" s="60" t="s">
        <v>1135</v>
      </c>
      <c r="B242" s="61">
        <v>801</v>
      </c>
      <c r="C242" s="62" t="s">
        <v>291</v>
      </c>
      <c r="D242" s="62" t="s">
        <v>326</v>
      </c>
      <c r="E242" s="61" t="s">
        <v>1136</v>
      </c>
      <c r="F242" s="61">
        <v>200</v>
      </c>
      <c r="G242" s="31">
        <v>8412.6</v>
      </c>
      <c r="H242" s="31">
        <v>8412.5</v>
      </c>
    </row>
    <row r="243" spans="1:8" customFormat="1" ht="31.5" x14ac:dyDescent="0.25">
      <c r="A243" s="55" t="s">
        <v>445</v>
      </c>
      <c r="B243" s="56">
        <v>801</v>
      </c>
      <c r="C243" s="57" t="s">
        <v>291</v>
      </c>
      <c r="D243" s="57" t="s">
        <v>291</v>
      </c>
      <c r="E243" s="56"/>
      <c r="F243" s="56"/>
      <c r="G243" s="59">
        <f>SUM(G244,G249)</f>
        <v>18151.599999999999</v>
      </c>
      <c r="H243" s="59">
        <f>SUM(H244,H249)</f>
        <v>18149.900000000001</v>
      </c>
    </row>
    <row r="244" spans="1:8" customFormat="1" ht="47.25" x14ac:dyDescent="0.25">
      <c r="A244" s="60" t="s">
        <v>1118</v>
      </c>
      <c r="B244" s="61">
        <v>801</v>
      </c>
      <c r="C244" s="62" t="s">
        <v>291</v>
      </c>
      <c r="D244" s="62" t="s">
        <v>291</v>
      </c>
      <c r="E244" s="61" t="s">
        <v>416</v>
      </c>
      <c r="F244" s="56"/>
      <c r="G244" s="31">
        <f>G245</f>
        <v>15964.5</v>
      </c>
      <c r="H244" s="31">
        <f>H245</f>
        <v>15962.900000000001</v>
      </c>
    </row>
    <row r="245" spans="1:8" customFormat="1" ht="31.5" x14ac:dyDescent="0.25">
      <c r="A245" s="73" t="s">
        <v>422</v>
      </c>
      <c r="B245" s="61">
        <v>801</v>
      </c>
      <c r="C245" s="62" t="s">
        <v>291</v>
      </c>
      <c r="D245" s="62" t="s">
        <v>291</v>
      </c>
      <c r="E245" s="61" t="s">
        <v>423</v>
      </c>
      <c r="F245" s="61"/>
      <c r="G245" s="31">
        <f>SUM(G246)</f>
        <v>15964.5</v>
      </c>
      <c r="H245" s="31">
        <f>SUM(H246)</f>
        <v>15962.900000000001</v>
      </c>
    </row>
    <row r="246" spans="1:8" customFormat="1" ht="15.75" x14ac:dyDescent="0.25">
      <c r="A246" s="73" t="s">
        <v>424</v>
      </c>
      <c r="B246" s="61">
        <v>801</v>
      </c>
      <c r="C246" s="62" t="s">
        <v>291</v>
      </c>
      <c r="D246" s="62" t="s">
        <v>291</v>
      </c>
      <c r="E246" s="61" t="s">
        <v>425</v>
      </c>
      <c r="F246" s="61"/>
      <c r="G246" s="31">
        <f>SUM(G247:G248)</f>
        <v>15964.5</v>
      </c>
      <c r="H246" s="31">
        <f>SUM(H247:H248)</f>
        <v>15962.900000000001</v>
      </c>
    </row>
    <row r="247" spans="1:8" customFormat="1" ht="63" x14ac:dyDescent="0.25">
      <c r="A247" s="73" t="s">
        <v>1137</v>
      </c>
      <c r="B247" s="61">
        <v>801</v>
      </c>
      <c r="C247" s="62" t="s">
        <v>291</v>
      </c>
      <c r="D247" s="62" t="s">
        <v>291</v>
      </c>
      <c r="E247" s="61" t="s">
        <v>1138</v>
      </c>
      <c r="F247" s="61">
        <v>800</v>
      </c>
      <c r="G247" s="31">
        <v>5114.8</v>
      </c>
      <c r="H247" s="31">
        <v>5114.8</v>
      </c>
    </row>
    <row r="248" spans="1:8" customFormat="1" ht="63" x14ac:dyDescent="0.25">
      <c r="A248" s="89" t="s">
        <v>697</v>
      </c>
      <c r="B248" s="61">
        <v>801</v>
      </c>
      <c r="C248" s="62" t="s">
        <v>291</v>
      </c>
      <c r="D248" s="62" t="s">
        <v>291</v>
      </c>
      <c r="E248" s="61" t="s">
        <v>1139</v>
      </c>
      <c r="F248" s="61">
        <v>800</v>
      </c>
      <c r="G248" s="31">
        <v>10849.7</v>
      </c>
      <c r="H248" s="31">
        <v>10848.1</v>
      </c>
    </row>
    <row r="249" spans="1:8" customFormat="1" ht="31.5" x14ac:dyDescent="0.25">
      <c r="A249" s="60" t="s">
        <v>1093</v>
      </c>
      <c r="B249" s="61">
        <v>801</v>
      </c>
      <c r="C249" s="62" t="s">
        <v>291</v>
      </c>
      <c r="D249" s="62" t="s">
        <v>291</v>
      </c>
      <c r="E249" s="61" t="s">
        <v>398</v>
      </c>
      <c r="F249" s="61"/>
      <c r="G249" s="31">
        <f>G250</f>
        <v>2187.1</v>
      </c>
      <c r="H249" s="31">
        <f>H250</f>
        <v>2187</v>
      </c>
    </row>
    <row r="250" spans="1:8" customFormat="1" ht="31.5" x14ac:dyDescent="0.25">
      <c r="A250" s="60" t="s">
        <v>446</v>
      </c>
      <c r="B250" s="61">
        <v>801</v>
      </c>
      <c r="C250" s="62" t="s">
        <v>291</v>
      </c>
      <c r="D250" s="62" t="s">
        <v>291</v>
      </c>
      <c r="E250" s="61" t="s">
        <v>427</v>
      </c>
      <c r="F250" s="61"/>
      <c r="G250" s="31">
        <f>SUM(G251:G253)</f>
        <v>2187.1</v>
      </c>
      <c r="H250" s="31">
        <f>SUM(H251:H253)</f>
        <v>2187</v>
      </c>
    </row>
    <row r="251" spans="1:8" customFormat="1" ht="63" x14ac:dyDescent="0.25">
      <c r="A251" s="60" t="s">
        <v>1140</v>
      </c>
      <c r="B251" s="61">
        <v>801</v>
      </c>
      <c r="C251" s="62" t="s">
        <v>291</v>
      </c>
      <c r="D251" s="62" t="s">
        <v>291</v>
      </c>
      <c r="E251" s="61" t="s">
        <v>1141</v>
      </c>
      <c r="F251" s="61">
        <v>200</v>
      </c>
      <c r="G251" s="31">
        <v>37.1</v>
      </c>
      <c r="H251" s="31">
        <v>37</v>
      </c>
    </row>
    <row r="252" spans="1:8" customFormat="1" ht="63" x14ac:dyDescent="0.25">
      <c r="A252" s="60" t="s">
        <v>1142</v>
      </c>
      <c r="B252" s="61">
        <v>801</v>
      </c>
      <c r="C252" s="62" t="s">
        <v>291</v>
      </c>
      <c r="D252" s="62" t="s">
        <v>291</v>
      </c>
      <c r="E252" s="61" t="s">
        <v>1143</v>
      </c>
      <c r="F252" s="61">
        <v>200</v>
      </c>
      <c r="G252" s="31">
        <v>2150</v>
      </c>
      <c r="H252" s="31">
        <v>2150</v>
      </c>
    </row>
    <row r="253" spans="1:8" customFormat="1" ht="63" hidden="1" x14ac:dyDescent="0.25">
      <c r="A253" s="60" t="s">
        <v>1144</v>
      </c>
      <c r="B253" s="61">
        <v>801</v>
      </c>
      <c r="C253" s="62" t="s">
        <v>291</v>
      </c>
      <c r="D253" s="62" t="s">
        <v>291</v>
      </c>
      <c r="E253" s="61" t="s">
        <v>1145</v>
      </c>
      <c r="F253" s="61">
        <v>200</v>
      </c>
      <c r="G253" s="31"/>
      <c r="H253" s="31"/>
    </row>
    <row r="254" spans="1:8" customFormat="1" ht="15.75" x14ac:dyDescent="0.25">
      <c r="A254" s="55" t="s">
        <v>520</v>
      </c>
      <c r="B254" s="56">
        <v>803</v>
      </c>
      <c r="C254" s="57" t="s">
        <v>450</v>
      </c>
      <c r="D254" s="57" t="s">
        <v>261</v>
      </c>
      <c r="E254" s="56"/>
      <c r="F254" s="56"/>
      <c r="G254" s="59">
        <f>SUM(G255,G271,G304,G329,G343)</f>
        <v>947535.5</v>
      </c>
      <c r="H254" s="59">
        <f>SUM(H255,H271,H304,H329,H343)</f>
        <v>945372.9</v>
      </c>
    </row>
    <row r="255" spans="1:8" customFormat="1" ht="15.75" x14ac:dyDescent="0.25">
      <c r="A255" s="55" t="s">
        <v>521</v>
      </c>
      <c r="B255" s="56">
        <v>803</v>
      </c>
      <c r="C255" s="57" t="s">
        <v>450</v>
      </c>
      <c r="D255" s="57" t="s">
        <v>260</v>
      </c>
      <c r="E255" s="56"/>
      <c r="F255" s="56"/>
      <c r="G255" s="59">
        <f>SUM(G256,G267)</f>
        <v>97574</v>
      </c>
      <c r="H255" s="59">
        <f>SUM(H256,H267)</f>
        <v>97451.4</v>
      </c>
    </row>
    <row r="256" spans="1:8" customFormat="1" ht="31.5" x14ac:dyDescent="0.25">
      <c r="A256" s="60" t="s">
        <v>1157</v>
      </c>
      <c r="B256" s="61">
        <v>803</v>
      </c>
      <c r="C256" s="62" t="s">
        <v>450</v>
      </c>
      <c r="D256" s="62" t="s">
        <v>260</v>
      </c>
      <c r="E256" s="61" t="s">
        <v>464</v>
      </c>
      <c r="F256" s="61"/>
      <c r="G256" s="31">
        <f>SUM(G257,G265)</f>
        <v>97574</v>
      </c>
      <c r="H256" s="31">
        <f>SUM(H257,H265)</f>
        <v>97451.4</v>
      </c>
    </row>
    <row r="257" spans="1:9" customFormat="1" ht="47.25" x14ac:dyDescent="0.25">
      <c r="A257" s="60" t="s">
        <v>465</v>
      </c>
      <c r="B257" s="61">
        <v>803</v>
      </c>
      <c r="C257" s="62" t="s">
        <v>450</v>
      </c>
      <c r="D257" s="62" t="s">
        <v>260</v>
      </c>
      <c r="E257" s="61" t="s">
        <v>522</v>
      </c>
      <c r="F257" s="61"/>
      <c r="G257" s="31">
        <f>SUM(G258,G260,G262)</f>
        <v>81723.899999999994</v>
      </c>
      <c r="H257" s="31">
        <f>SUM(H258,H260,H262)</f>
        <v>81677.599999999991</v>
      </c>
    </row>
    <row r="258" spans="1:9" customFormat="1" ht="141.75" x14ac:dyDescent="0.25">
      <c r="A258" s="60" t="s">
        <v>523</v>
      </c>
      <c r="B258" s="61">
        <v>803</v>
      </c>
      <c r="C258" s="62" t="s">
        <v>450</v>
      </c>
      <c r="D258" s="62" t="s">
        <v>260</v>
      </c>
      <c r="E258" s="61" t="s">
        <v>524</v>
      </c>
      <c r="F258" s="61"/>
      <c r="G258" s="31">
        <f>SUM(G259)</f>
        <v>80037</v>
      </c>
      <c r="H258" s="31">
        <f>SUM(H259)</f>
        <v>79990.7</v>
      </c>
    </row>
    <row r="259" spans="1:9" customFormat="1" ht="63" x14ac:dyDescent="0.25">
      <c r="A259" s="64" t="s">
        <v>525</v>
      </c>
      <c r="B259" s="61">
        <v>803</v>
      </c>
      <c r="C259" s="62" t="s">
        <v>450</v>
      </c>
      <c r="D259" s="62" t="s">
        <v>260</v>
      </c>
      <c r="E259" s="61" t="s">
        <v>526</v>
      </c>
      <c r="F259" s="61">
        <v>600</v>
      </c>
      <c r="G259" s="35">
        <v>80037</v>
      </c>
      <c r="H259" s="35">
        <v>79990.7</v>
      </c>
    </row>
    <row r="260" spans="1:9" customFormat="1" ht="47.25" x14ac:dyDescent="0.25">
      <c r="A260" s="60" t="s">
        <v>527</v>
      </c>
      <c r="B260" s="61">
        <v>803</v>
      </c>
      <c r="C260" s="62" t="s">
        <v>450</v>
      </c>
      <c r="D260" s="62" t="s">
        <v>260</v>
      </c>
      <c r="E260" s="61" t="s">
        <v>528</v>
      </c>
      <c r="F260" s="61"/>
      <c r="G260" s="31">
        <f>SUM(G261)</f>
        <v>1686.9</v>
      </c>
      <c r="H260" s="31">
        <f>SUM(H261)</f>
        <v>1686.9</v>
      </c>
    </row>
    <row r="261" spans="1:9" customFormat="1" ht="47.25" x14ac:dyDescent="0.25">
      <c r="A261" s="64" t="s">
        <v>529</v>
      </c>
      <c r="B261" s="61">
        <v>803</v>
      </c>
      <c r="C261" s="62" t="s">
        <v>450</v>
      </c>
      <c r="D261" s="62" t="s">
        <v>260</v>
      </c>
      <c r="E261" s="61" t="s">
        <v>530</v>
      </c>
      <c r="F261" s="61">
        <v>600</v>
      </c>
      <c r="G261" s="31">
        <v>1686.9</v>
      </c>
      <c r="H261" s="31">
        <v>1686.9</v>
      </c>
    </row>
    <row r="262" spans="1:9" customFormat="1" ht="31.5" hidden="1" x14ac:dyDescent="0.25">
      <c r="A262" s="60" t="s">
        <v>531</v>
      </c>
      <c r="B262" s="61">
        <v>803</v>
      </c>
      <c r="C262" s="62" t="s">
        <v>450</v>
      </c>
      <c r="D262" s="62" t="s">
        <v>260</v>
      </c>
      <c r="E262" s="62" t="s">
        <v>532</v>
      </c>
      <c r="F262" s="92"/>
      <c r="G262" s="31">
        <f>G263</f>
        <v>0</v>
      </c>
      <c r="H262" s="31">
        <f>H263</f>
        <v>0</v>
      </c>
    </row>
    <row r="263" spans="1:9" customFormat="1" ht="15.75" hidden="1" x14ac:dyDescent="0.25">
      <c r="A263" s="60" t="s">
        <v>533</v>
      </c>
      <c r="B263" s="61">
        <v>803</v>
      </c>
      <c r="C263" s="62" t="s">
        <v>450</v>
      </c>
      <c r="D263" s="62" t="s">
        <v>260</v>
      </c>
      <c r="E263" s="62" t="s">
        <v>534</v>
      </c>
      <c r="F263" s="92"/>
      <c r="G263" s="31">
        <f>G264</f>
        <v>0</v>
      </c>
      <c r="H263" s="31">
        <f>H264</f>
        <v>0</v>
      </c>
    </row>
    <row r="264" spans="1:9" customFormat="1" ht="31.5" hidden="1" x14ac:dyDescent="0.25">
      <c r="A264" s="60" t="s">
        <v>535</v>
      </c>
      <c r="B264" s="61">
        <v>803</v>
      </c>
      <c r="C264" s="62" t="s">
        <v>450</v>
      </c>
      <c r="D264" s="62" t="s">
        <v>260</v>
      </c>
      <c r="E264" s="62" t="s">
        <v>534</v>
      </c>
      <c r="F264" s="61">
        <v>600</v>
      </c>
      <c r="G264" s="31"/>
      <c r="H264" s="31"/>
    </row>
    <row r="265" spans="1:9" customFormat="1" ht="47.25" x14ac:dyDescent="0.25">
      <c r="A265" s="60" t="s">
        <v>536</v>
      </c>
      <c r="B265" s="61">
        <v>803</v>
      </c>
      <c r="C265" s="62" t="s">
        <v>450</v>
      </c>
      <c r="D265" s="62" t="s">
        <v>260</v>
      </c>
      <c r="E265" s="61" t="s">
        <v>537</v>
      </c>
      <c r="F265" s="61"/>
      <c r="G265" s="31">
        <f>SUM(G266)</f>
        <v>15850.1</v>
      </c>
      <c r="H265" s="31">
        <f>SUM(H266)</f>
        <v>15773.8</v>
      </c>
    </row>
    <row r="266" spans="1:9" customFormat="1" ht="63" x14ac:dyDescent="0.25">
      <c r="A266" s="64" t="s">
        <v>538</v>
      </c>
      <c r="B266" s="61">
        <v>803</v>
      </c>
      <c r="C266" s="62" t="s">
        <v>450</v>
      </c>
      <c r="D266" s="62" t="s">
        <v>260</v>
      </c>
      <c r="E266" s="61" t="s">
        <v>539</v>
      </c>
      <c r="F266" s="61">
        <v>600</v>
      </c>
      <c r="G266" s="31">
        <v>15850.1</v>
      </c>
      <c r="H266" s="31">
        <v>15773.8</v>
      </c>
    </row>
    <row r="267" spans="1:9" customFormat="1" ht="15.75" hidden="1" x14ac:dyDescent="0.25">
      <c r="A267" s="60" t="s">
        <v>292</v>
      </c>
      <c r="B267" s="61">
        <v>803</v>
      </c>
      <c r="C267" s="71" t="s">
        <v>450</v>
      </c>
      <c r="D267" s="71" t="s">
        <v>260</v>
      </c>
      <c r="E267" s="71" t="s">
        <v>293</v>
      </c>
      <c r="F267" s="72"/>
      <c r="G267" s="31">
        <f>G268</f>
        <v>0</v>
      </c>
      <c r="H267" s="31">
        <f>H268</f>
        <v>0</v>
      </c>
    </row>
    <row r="268" spans="1:9" customFormat="1" ht="15.75" hidden="1" x14ac:dyDescent="0.25">
      <c r="A268" s="60" t="s">
        <v>294</v>
      </c>
      <c r="B268" s="61">
        <v>803</v>
      </c>
      <c r="C268" s="71" t="s">
        <v>450</v>
      </c>
      <c r="D268" s="71" t="s">
        <v>260</v>
      </c>
      <c r="E268" s="71" t="s">
        <v>295</v>
      </c>
      <c r="F268" s="72"/>
      <c r="G268" s="31">
        <f>G269</f>
        <v>0</v>
      </c>
      <c r="H268" s="31">
        <f>H269</f>
        <v>0</v>
      </c>
    </row>
    <row r="269" spans="1:9" customFormat="1" ht="15.75" hidden="1" x14ac:dyDescent="0.25">
      <c r="A269" s="60" t="s">
        <v>457</v>
      </c>
      <c r="B269" s="61">
        <v>803</v>
      </c>
      <c r="C269" s="71" t="s">
        <v>450</v>
      </c>
      <c r="D269" s="71" t="s">
        <v>260</v>
      </c>
      <c r="E269" s="71" t="s">
        <v>322</v>
      </c>
      <c r="F269" s="72"/>
      <c r="G269" s="31">
        <f>SUM(G270)</f>
        <v>0</v>
      </c>
      <c r="H269" s="31">
        <f>SUM(H270)</f>
        <v>0</v>
      </c>
    </row>
    <row r="270" spans="1:9" customFormat="1" ht="31.5" hidden="1" x14ac:dyDescent="0.25">
      <c r="A270" s="64" t="s">
        <v>535</v>
      </c>
      <c r="B270" s="61">
        <v>803</v>
      </c>
      <c r="C270" s="71" t="s">
        <v>450</v>
      </c>
      <c r="D270" s="71" t="s">
        <v>260</v>
      </c>
      <c r="E270" s="71" t="s">
        <v>322</v>
      </c>
      <c r="F270" s="61">
        <v>600</v>
      </c>
      <c r="G270" s="31"/>
      <c r="H270" s="31"/>
    </row>
    <row r="271" spans="1:9" customFormat="1" ht="15.75" x14ac:dyDescent="0.25">
      <c r="A271" s="55" t="s">
        <v>540</v>
      </c>
      <c r="B271" s="56">
        <v>803</v>
      </c>
      <c r="C271" s="57" t="s">
        <v>450</v>
      </c>
      <c r="D271" s="57" t="s">
        <v>263</v>
      </c>
      <c r="E271" s="56"/>
      <c r="F271" s="56"/>
      <c r="G271" s="59">
        <f>SUM(G272,G300,G296)</f>
        <v>649442.4</v>
      </c>
      <c r="H271" s="59">
        <f>SUM(H272,H300,H296)</f>
        <v>648192</v>
      </c>
      <c r="I271" s="203">
        <v>648192050.77999997</v>
      </c>
    </row>
    <row r="272" spans="1:9" customFormat="1" ht="31.5" x14ac:dyDescent="0.25">
      <c r="A272" s="60" t="s">
        <v>1157</v>
      </c>
      <c r="B272" s="61">
        <v>803</v>
      </c>
      <c r="C272" s="62" t="s">
        <v>450</v>
      </c>
      <c r="D272" s="62" t="s">
        <v>263</v>
      </c>
      <c r="E272" s="61" t="s">
        <v>464</v>
      </c>
      <c r="F272" s="61"/>
      <c r="G272" s="31">
        <f>SUM(G273,G293)</f>
        <v>644352.4</v>
      </c>
      <c r="H272" s="31">
        <f>SUM(H273,H293)</f>
        <v>643275.5</v>
      </c>
    </row>
    <row r="273" spans="1:8" customFormat="1" ht="47.25" x14ac:dyDescent="0.25">
      <c r="A273" s="60" t="s">
        <v>465</v>
      </c>
      <c r="B273" s="61">
        <v>803</v>
      </c>
      <c r="C273" s="62" t="s">
        <v>450</v>
      </c>
      <c r="D273" s="62" t="s">
        <v>263</v>
      </c>
      <c r="E273" s="61" t="s">
        <v>522</v>
      </c>
      <c r="F273" s="61"/>
      <c r="G273" s="31">
        <f>SUM(G274,G277,G279,G281,G289,G285,G287,G291,G283)</f>
        <v>513614.1</v>
      </c>
      <c r="H273" s="31">
        <f>SUM(H274,H277,H279,H281,H289,H285,H287,H291,H283)</f>
        <v>513032.9</v>
      </c>
    </row>
    <row r="274" spans="1:8" customFormat="1" ht="141.75" x14ac:dyDescent="0.25">
      <c r="A274" s="60" t="s">
        <v>523</v>
      </c>
      <c r="B274" s="61">
        <v>803</v>
      </c>
      <c r="C274" s="62" t="s">
        <v>450</v>
      </c>
      <c r="D274" s="62" t="s">
        <v>263</v>
      </c>
      <c r="E274" s="61" t="s">
        <v>524</v>
      </c>
      <c r="F274" s="61"/>
      <c r="G274" s="31">
        <f>SUM(G275:G276)</f>
        <v>474241.4</v>
      </c>
      <c r="H274" s="31">
        <f>SUM(H275:H276)</f>
        <v>474241.4</v>
      </c>
    </row>
    <row r="275" spans="1:8" customFormat="1" ht="78.75" x14ac:dyDescent="0.25">
      <c r="A275" s="64" t="s">
        <v>541</v>
      </c>
      <c r="B275" s="61">
        <v>803</v>
      </c>
      <c r="C275" s="62" t="s">
        <v>450</v>
      </c>
      <c r="D275" s="62" t="s">
        <v>263</v>
      </c>
      <c r="E275" s="61" t="s">
        <v>542</v>
      </c>
      <c r="F275" s="61">
        <v>600</v>
      </c>
      <c r="G275" s="31">
        <v>416882.5</v>
      </c>
      <c r="H275" s="31">
        <v>416882.5</v>
      </c>
    </row>
    <row r="276" spans="1:8" customFormat="1" ht="78.75" x14ac:dyDescent="0.25">
      <c r="A276" s="64" t="s">
        <v>543</v>
      </c>
      <c r="B276" s="61">
        <v>803</v>
      </c>
      <c r="C276" s="62" t="s">
        <v>450</v>
      </c>
      <c r="D276" s="62" t="s">
        <v>263</v>
      </c>
      <c r="E276" s="61" t="s">
        <v>544</v>
      </c>
      <c r="F276" s="61">
        <v>600</v>
      </c>
      <c r="G276" s="35">
        <v>57358.9</v>
      </c>
      <c r="H276" s="35">
        <v>57358.9</v>
      </c>
    </row>
    <row r="277" spans="1:8" customFormat="1" ht="47.25" x14ac:dyDescent="0.25">
      <c r="A277" s="60" t="s">
        <v>527</v>
      </c>
      <c r="B277" s="61">
        <v>803</v>
      </c>
      <c r="C277" s="62" t="s">
        <v>450</v>
      </c>
      <c r="D277" s="62" t="s">
        <v>263</v>
      </c>
      <c r="E277" s="61" t="s">
        <v>528</v>
      </c>
      <c r="F277" s="61"/>
      <c r="G277" s="31">
        <f>SUM(G278)</f>
        <v>12588.4</v>
      </c>
      <c r="H277" s="31">
        <f>SUM(H278)</f>
        <v>12588.3</v>
      </c>
    </row>
    <row r="278" spans="1:8" customFormat="1" ht="47.25" x14ac:dyDescent="0.25">
      <c r="A278" s="64" t="s">
        <v>529</v>
      </c>
      <c r="B278" s="61">
        <v>803</v>
      </c>
      <c r="C278" s="62" t="s">
        <v>450</v>
      </c>
      <c r="D278" s="62" t="s">
        <v>263</v>
      </c>
      <c r="E278" s="61" t="s">
        <v>530</v>
      </c>
      <c r="F278" s="61">
        <v>600</v>
      </c>
      <c r="G278" s="31">
        <v>12588.4</v>
      </c>
      <c r="H278" s="31">
        <v>12588.3</v>
      </c>
    </row>
    <row r="279" spans="1:8" customFormat="1" ht="31.5" x14ac:dyDescent="0.25">
      <c r="A279" s="64" t="s">
        <v>531</v>
      </c>
      <c r="B279" s="61">
        <v>803</v>
      </c>
      <c r="C279" s="62" t="s">
        <v>450</v>
      </c>
      <c r="D279" s="62" t="s">
        <v>263</v>
      </c>
      <c r="E279" s="61" t="s">
        <v>532</v>
      </c>
      <c r="F279" s="61"/>
      <c r="G279" s="31">
        <f>SUM(G280)</f>
        <v>1646.8</v>
      </c>
      <c r="H279" s="31">
        <f>SUM(H280)</f>
        <v>1646.7</v>
      </c>
    </row>
    <row r="280" spans="1:8" customFormat="1" ht="47.25" x14ac:dyDescent="0.25">
      <c r="A280" s="64" t="s">
        <v>545</v>
      </c>
      <c r="B280" s="61">
        <v>803</v>
      </c>
      <c r="C280" s="62" t="s">
        <v>450</v>
      </c>
      <c r="D280" s="62" t="s">
        <v>263</v>
      </c>
      <c r="E280" s="61" t="s">
        <v>534</v>
      </c>
      <c r="F280" s="61">
        <v>600</v>
      </c>
      <c r="G280" s="31">
        <v>1646.8</v>
      </c>
      <c r="H280" s="31">
        <v>1646.7</v>
      </c>
    </row>
    <row r="281" spans="1:8" customFormat="1" ht="47.25" x14ac:dyDescent="0.25">
      <c r="A281" s="93" t="s">
        <v>546</v>
      </c>
      <c r="B281" s="61">
        <v>803</v>
      </c>
      <c r="C281" s="62" t="s">
        <v>450</v>
      </c>
      <c r="D281" s="62" t="s">
        <v>263</v>
      </c>
      <c r="E281" s="61" t="s">
        <v>547</v>
      </c>
      <c r="F281" s="61"/>
      <c r="G281" s="31">
        <f>SUM(G282:G282)</f>
        <v>1001.1</v>
      </c>
      <c r="H281" s="31">
        <f>SUM(H282:H282)</f>
        <v>644.5</v>
      </c>
    </row>
    <row r="282" spans="1:8" customFormat="1" ht="78.75" x14ac:dyDescent="0.25">
      <c r="A282" s="60" t="s">
        <v>548</v>
      </c>
      <c r="B282" s="61">
        <v>803</v>
      </c>
      <c r="C282" s="62" t="s">
        <v>450</v>
      </c>
      <c r="D282" s="62" t="s">
        <v>263</v>
      </c>
      <c r="E282" s="61" t="s">
        <v>549</v>
      </c>
      <c r="F282" s="61">
        <v>600</v>
      </c>
      <c r="G282" s="31">
        <v>1001.1</v>
      </c>
      <c r="H282" s="31">
        <v>644.5</v>
      </c>
    </row>
    <row r="283" spans="1:8" customFormat="1" ht="47.25" x14ac:dyDescent="0.25">
      <c r="A283" s="64" t="s">
        <v>557</v>
      </c>
      <c r="B283" s="61">
        <v>803</v>
      </c>
      <c r="C283" s="62" t="s">
        <v>450</v>
      </c>
      <c r="D283" s="62" t="s">
        <v>263</v>
      </c>
      <c r="E283" s="61" t="s">
        <v>558</v>
      </c>
      <c r="F283" s="61"/>
      <c r="G283" s="31">
        <f>SUM(G284:G284)</f>
        <v>200.3</v>
      </c>
      <c r="H283" s="31">
        <f>SUM(H284:H284)</f>
        <v>200.2</v>
      </c>
    </row>
    <row r="284" spans="1:8" customFormat="1" ht="78.75" x14ac:dyDescent="0.25">
      <c r="A284" s="64" t="s">
        <v>559</v>
      </c>
      <c r="B284" s="61">
        <v>803</v>
      </c>
      <c r="C284" s="62" t="s">
        <v>450</v>
      </c>
      <c r="D284" s="62" t="s">
        <v>263</v>
      </c>
      <c r="E284" s="61" t="s">
        <v>560</v>
      </c>
      <c r="F284" s="61">
        <v>600</v>
      </c>
      <c r="G284" s="31">
        <v>200.3</v>
      </c>
      <c r="H284" s="31">
        <v>200.2</v>
      </c>
    </row>
    <row r="285" spans="1:8" customFormat="1" ht="47.25" x14ac:dyDescent="0.25">
      <c r="A285" s="60" t="s">
        <v>550</v>
      </c>
      <c r="B285" s="200">
        <v>803</v>
      </c>
      <c r="C285" s="62" t="s">
        <v>450</v>
      </c>
      <c r="D285" s="62" t="s">
        <v>263</v>
      </c>
      <c r="E285" s="62" t="s">
        <v>551</v>
      </c>
      <c r="F285" s="62"/>
      <c r="G285" s="31">
        <f>G286</f>
        <v>7408.4</v>
      </c>
      <c r="H285" s="31">
        <f>H286</f>
        <v>7324.8</v>
      </c>
    </row>
    <row r="286" spans="1:8" customFormat="1" ht="78.75" x14ac:dyDescent="0.25">
      <c r="A286" s="60" t="s">
        <v>552</v>
      </c>
      <c r="B286" s="200">
        <v>803</v>
      </c>
      <c r="C286" s="62" t="s">
        <v>450</v>
      </c>
      <c r="D286" s="62" t="s">
        <v>263</v>
      </c>
      <c r="E286" s="62" t="s">
        <v>1158</v>
      </c>
      <c r="F286" s="61">
        <v>600</v>
      </c>
      <c r="G286" s="31">
        <v>7408.4</v>
      </c>
      <c r="H286" s="31">
        <v>7324.8</v>
      </c>
    </row>
    <row r="287" spans="1:8" customFormat="1" ht="63" x14ac:dyDescent="0.25">
      <c r="A287" s="60" t="s">
        <v>553</v>
      </c>
      <c r="B287" s="200">
        <v>803</v>
      </c>
      <c r="C287" s="62" t="s">
        <v>450</v>
      </c>
      <c r="D287" s="62" t="s">
        <v>263</v>
      </c>
      <c r="E287" s="62" t="s">
        <v>554</v>
      </c>
      <c r="F287" s="94"/>
      <c r="G287" s="31">
        <f>G288</f>
        <v>12758.5</v>
      </c>
      <c r="H287" s="31">
        <f>H288</f>
        <v>12617.9</v>
      </c>
    </row>
    <row r="288" spans="1:8" customFormat="1" ht="78.75" x14ac:dyDescent="0.25">
      <c r="A288" s="60" t="s">
        <v>555</v>
      </c>
      <c r="B288" s="200">
        <v>803</v>
      </c>
      <c r="C288" s="62" t="s">
        <v>450</v>
      </c>
      <c r="D288" s="62" t="s">
        <v>263</v>
      </c>
      <c r="E288" s="62" t="s">
        <v>556</v>
      </c>
      <c r="F288" s="61">
        <v>600</v>
      </c>
      <c r="G288" s="31">
        <v>12758.5</v>
      </c>
      <c r="H288" s="31">
        <v>12617.9</v>
      </c>
    </row>
    <row r="289" spans="1:8" customFormat="1" ht="31.5" x14ac:dyDescent="0.25">
      <c r="A289" s="64" t="s">
        <v>699</v>
      </c>
      <c r="B289" s="61">
        <v>803</v>
      </c>
      <c r="C289" s="62" t="s">
        <v>450</v>
      </c>
      <c r="D289" s="62" t="s">
        <v>263</v>
      </c>
      <c r="E289" s="61" t="s">
        <v>703</v>
      </c>
      <c r="F289" s="61"/>
      <c r="G289" s="31">
        <f>SUM(G290:G290)</f>
        <v>500.6</v>
      </c>
      <c r="H289" s="31">
        <f>SUM(H290:H290)</f>
        <v>500.5</v>
      </c>
    </row>
    <row r="290" spans="1:8" customFormat="1" ht="47.25" x14ac:dyDescent="0.25">
      <c r="A290" s="64" t="s">
        <v>1159</v>
      </c>
      <c r="B290" s="61">
        <v>803</v>
      </c>
      <c r="C290" s="62" t="s">
        <v>450</v>
      </c>
      <c r="D290" s="62" t="s">
        <v>263</v>
      </c>
      <c r="E290" s="61" t="s">
        <v>1160</v>
      </c>
      <c r="F290" s="61">
        <v>600</v>
      </c>
      <c r="G290" s="31">
        <v>500.6</v>
      </c>
      <c r="H290" s="31">
        <v>500.5</v>
      </c>
    </row>
    <row r="291" spans="1:8" customFormat="1" ht="15.75" x14ac:dyDescent="0.25">
      <c r="A291" s="64" t="s">
        <v>561</v>
      </c>
      <c r="B291" s="61">
        <v>803</v>
      </c>
      <c r="C291" s="62" t="s">
        <v>450</v>
      </c>
      <c r="D291" s="62" t="s">
        <v>263</v>
      </c>
      <c r="E291" s="61" t="s">
        <v>1161</v>
      </c>
      <c r="F291" s="61"/>
      <c r="G291" s="31">
        <f>SUM(G292)</f>
        <v>3268.6</v>
      </c>
      <c r="H291" s="31">
        <f>SUM(H292)</f>
        <v>3268.6</v>
      </c>
    </row>
    <row r="292" spans="1:8" customFormat="1" ht="78.75" x14ac:dyDescent="0.25">
      <c r="A292" s="64" t="s">
        <v>562</v>
      </c>
      <c r="B292" s="61">
        <v>803</v>
      </c>
      <c r="C292" s="62" t="s">
        <v>450</v>
      </c>
      <c r="D292" s="62" t="s">
        <v>263</v>
      </c>
      <c r="E292" s="61" t="s">
        <v>563</v>
      </c>
      <c r="F292" s="61">
        <v>600</v>
      </c>
      <c r="G292" s="31">
        <v>3268.6</v>
      </c>
      <c r="H292" s="31">
        <v>3268.6</v>
      </c>
    </row>
    <row r="293" spans="1:8" customFormat="1" ht="47.25" x14ac:dyDescent="0.25">
      <c r="A293" s="60" t="s">
        <v>536</v>
      </c>
      <c r="B293" s="61">
        <v>803</v>
      </c>
      <c r="C293" s="62" t="s">
        <v>450</v>
      </c>
      <c r="D293" s="62" t="s">
        <v>263</v>
      </c>
      <c r="E293" s="61" t="s">
        <v>537</v>
      </c>
      <c r="F293" s="61"/>
      <c r="G293" s="31">
        <f>SUM(G294:G295)</f>
        <v>130738.3</v>
      </c>
      <c r="H293" s="31">
        <f>SUM(H294:H295)</f>
        <v>130242.6</v>
      </c>
    </row>
    <row r="294" spans="1:8" customFormat="1" ht="63" x14ac:dyDescent="0.25">
      <c r="A294" s="64" t="s">
        <v>564</v>
      </c>
      <c r="B294" s="61">
        <v>803</v>
      </c>
      <c r="C294" s="62" t="s">
        <v>450</v>
      </c>
      <c r="D294" s="62" t="s">
        <v>263</v>
      </c>
      <c r="E294" s="61" t="s">
        <v>565</v>
      </c>
      <c r="F294" s="61">
        <v>600</v>
      </c>
      <c r="G294" s="31">
        <v>109810.6</v>
      </c>
      <c r="H294" s="31">
        <v>109337.60000000001</v>
      </c>
    </row>
    <row r="295" spans="1:8" customFormat="1" ht="78.75" x14ac:dyDescent="0.25">
      <c r="A295" s="64" t="s">
        <v>566</v>
      </c>
      <c r="B295" s="61">
        <v>803</v>
      </c>
      <c r="C295" s="62" t="s">
        <v>450</v>
      </c>
      <c r="D295" s="62" t="s">
        <v>263</v>
      </c>
      <c r="E295" s="61" t="s">
        <v>567</v>
      </c>
      <c r="F295" s="61">
        <v>600</v>
      </c>
      <c r="G295" s="31">
        <v>20927.7</v>
      </c>
      <c r="H295" s="31">
        <v>20905</v>
      </c>
    </row>
    <row r="296" spans="1:8" customFormat="1" ht="31.5" x14ac:dyDescent="0.25">
      <c r="A296" s="60" t="s">
        <v>1093</v>
      </c>
      <c r="B296" s="61">
        <v>803</v>
      </c>
      <c r="C296" s="62" t="s">
        <v>450</v>
      </c>
      <c r="D296" s="62" t="s">
        <v>263</v>
      </c>
      <c r="E296" s="61" t="s">
        <v>398</v>
      </c>
      <c r="F296" s="61"/>
      <c r="G296" s="31">
        <f>G297</f>
        <v>4490</v>
      </c>
      <c r="H296" s="31">
        <f>H297</f>
        <v>4316.5</v>
      </c>
    </row>
    <row r="297" spans="1:8" customFormat="1" ht="31.5" x14ac:dyDescent="0.25">
      <c r="A297" s="60" t="s">
        <v>446</v>
      </c>
      <c r="B297" s="61">
        <v>803</v>
      </c>
      <c r="C297" s="62" t="s">
        <v>450</v>
      </c>
      <c r="D297" s="62" t="s">
        <v>263</v>
      </c>
      <c r="E297" s="61" t="s">
        <v>427</v>
      </c>
      <c r="F297" s="61"/>
      <c r="G297" s="31">
        <f>SUM(G298:G299)</f>
        <v>4490</v>
      </c>
      <c r="H297" s="31">
        <f>SUM(H298:H299)</f>
        <v>4316.5</v>
      </c>
    </row>
    <row r="298" spans="1:8" customFormat="1" ht="63" hidden="1" x14ac:dyDescent="0.25">
      <c r="A298" s="60" t="s">
        <v>1162</v>
      </c>
      <c r="B298" s="61">
        <v>803</v>
      </c>
      <c r="C298" s="62" t="s">
        <v>450</v>
      </c>
      <c r="D298" s="62" t="s">
        <v>263</v>
      </c>
      <c r="E298" s="61" t="s">
        <v>1163</v>
      </c>
      <c r="F298" s="61">
        <v>600</v>
      </c>
      <c r="G298" s="31"/>
      <c r="H298" s="31"/>
    </row>
    <row r="299" spans="1:8" customFormat="1" ht="63" x14ac:dyDescent="0.25">
      <c r="A299" s="60" t="s">
        <v>1164</v>
      </c>
      <c r="B299" s="61">
        <v>803</v>
      </c>
      <c r="C299" s="62" t="s">
        <v>450</v>
      </c>
      <c r="D299" s="62" t="s">
        <v>263</v>
      </c>
      <c r="E299" s="61" t="s">
        <v>1145</v>
      </c>
      <c r="F299" s="61">
        <v>600</v>
      </c>
      <c r="G299" s="31">
        <v>4490</v>
      </c>
      <c r="H299" s="31">
        <v>4316.5</v>
      </c>
    </row>
    <row r="300" spans="1:8" customFormat="1" ht="15.75" x14ac:dyDescent="0.25">
      <c r="A300" s="90" t="s">
        <v>292</v>
      </c>
      <c r="B300" s="95">
        <v>803</v>
      </c>
      <c r="C300" s="96" t="s">
        <v>450</v>
      </c>
      <c r="D300" s="96" t="s">
        <v>263</v>
      </c>
      <c r="E300" s="96" t="s">
        <v>293</v>
      </c>
      <c r="F300" s="97"/>
      <c r="G300" s="98">
        <f>G301</f>
        <v>600</v>
      </c>
      <c r="H300" s="98">
        <f>H301</f>
        <v>600</v>
      </c>
    </row>
    <row r="301" spans="1:8" customFormat="1" ht="15.75" x14ac:dyDescent="0.25">
      <c r="A301" s="90" t="s">
        <v>294</v>
      </c>
      <c r="B301" s="95">
        <v>803</v>
      </c>
      <c r="C301" s="96" t="s">
        <v>450</v>
      </c>
      <c r="D301" s="96" t="s">
        <v>263</v>
      </c>
      <c r="E301" s="96" t="s">
        <v>295</v>
      </c>
      <c r="F301" s="97"/>
      <c r="G301" s="98">
        <f>G302</f>
        <v>600</v>
      </c>
      <c r="H301" s="98">
        <f>H302</f>
        <v>600</v>
      </c>
    </row>
    <row r="302" spans="1:8" customFormat="1" ht="15.75" x14ac:dyDescent="0.25">
      <c r="A302" s="60" t="s">
        <v>457</v>
      </c>
      <c r="B302" s="61">
        <v>803</v>
      </c>
      <c r="C302" s="71" t="s">
        <v>450</v>
      </c>
      <c r="D302" s="71" t="s">
        <v>263</v>
      </c>
      <c r="E302" s="71" t="s">
        <v>322</v>
      </c>
      <c r="F302" s="72"/>
      <c r="G302" s="31">
        <f>SUM(G303)</f>
        <v>600</v>
      </c>
      <c r="H302" s="31">
        <f>SUM(H303)</f>
        <v>600</v>
      </c>
    </row>
    <row r="303" spans="1:8" customFormat="1" ht="31.5" x14ac:dyDescent="0.25">
      <c r="A303" s="64" t="s">
        <v>535</v>
      </c>
      <c r="B303" s="61">
        <v>803</v>
      </c>
      <c r="C303" s="71" t="s">
        <v>450</v>
      </c>
      <c r="D303" s="71" t="s">
        <v>263</v>
      </c>
      <c r="E303" s="71" t="s">
        <v>322</v>
      </c>
      <c r="F303" s="61">
        <v>600</v>
      </c>
      <c r="G303" s="31">
        <v>600</v>
      </c>
      <c r="H303" s="31">
        <v>600</v>
      </c>
    </row>
    <row r="304" spans="1:8" customFormat="1" ht="15.75" x14ac:dyDescent="0.25">
      <c r="A304" s="55" t="s">
        <v>568</v>
      </c>
      <c r="B304" s="56">
        <v>803</v>
      </c>
      <c r="C304" s="57" t="s">
        <v>450</v>
      </c>
      <c r="D304" s="57" t="s">
        <v>326</v>
      </c>
      <c r="E304" s="56"/>
      <c r="F304" s="56"/>
      <c r="G304" s="59">
        <f>SUM(G305,G325,G321)</f>
        <v>134604</v>
      </c>
      <c r="H304" s="59">
        <f>SUM(H305,H325,H321)</f>
        <v>134352.4</v>
      </c>
    </row>
    <row r="305" spans="1:8" customFormat="1" ht="31.5" x14ac:dyDescent="0.25">
      <c r="A305" s="60" t="s">
        <v>1157</v>
      </c>
      <c r="B305" s="61">
        <v>803</v>
      </c>
      <c r="C305" s="62" t="s">
        <v>450</v>
      </c>
      <c r="D305" s="62" t="s">
        <v>326</v>
      </c>
      <c r="E305" s="61" t="s">
        <v>464</v>
      </c>
      <c r="F305" s="61"/>
      <c r="G305" s="31">
        <f>SUM(G306,G319)</f>
        <v>131255</v>
      </c>
      <c r="H305" s="31">
        <f>SUM(H306,H319)</f>
        <v>131224.79999999999</v>
      </c>
    </row>
    <row r="306" spans="1:8" customFormat="1" ht="47.25" x14ac:dyDescent="0.25">
      <c r="A306" s="60" t="s">
        <v>465</v>
      </c>
      <c r="B306" s="61">
        <v>803</v>
      </c>
      <c r="C306" s="62" t="s">
        <v>450</v>
      </c>
      <c r="D306" s="62" t="s">
        <v>326</v>
      </c>
      <c r="E306" s="61" t="s">
        <v>522</v>
      </c>
      <c r="F306" s="61"/>
      <c r="G306" s="31">
        <f>SUM(G307,G309,G311,G313,G315,G317)</f>
        <v>116232.79999999999</v>
      </c>
      <c r="H306" s="31">
        <f>SUM(H307,H309,H311,H313,H315,H317)</f>
        <v>116232.4</v>
      </c>
    </row>
    <row r="307" spans="1:8" customFormat="1" ht="141.75" x14ac:dyDescent="0.25">
      <c r="A307" s="60" t="s">
        <v>523</v>
      </c>
      <c r="B307" s="61">
        <v>803</v>
      </c>
      <c r="C307" s="62" t="s">
        <v>450</v>
      </c>
      <c r="D307" s="62" t="s">
        <v>326</v>
      </c>
      <c r="E307" s="61" t="s">
        <v>524</v>
      </c>
      <c r="F307" s="61"/>
      <c r="G307" s="31">
        <f>SUM(G308)</f>
        <v>87823</v>
      </c>
      <c r="H307" s="31">
        <f>SUM(H308)</f>
        <v>87823</v>
      </c>
    </row>
    <row r="308" spans="1:8" customFormat="1" ht="78.75" x14ac:dyDescent="0.25">
      <c r="A308" s="64" t="s">
        <v>569</v>
      </c>
      <c r="B308" s="61">
        <v>803</v>
      </c>
      <c r="C308" s="62" t="s">
        <v>450</v>
      </c>
      <c r="D308" s="62" t="s">
        <v>326</v>
      </c>
      <c r="E308" s="61" t="s">
        <v>570</v>
      </c>
      <c r="F308" s="61">
        <v>600</v>
      </c>
      <c r="G308" s="35">
        <v>87823</v>
      </c>
      <c r="H308" s="35">
        <v>87823</v>
      </c>
    </row>
    <row r="309" spans="1:8" customFormat="1" ht="47.25" x14ac:dyDescent="0.25">
      <c r="A309" s="60" t="s">
        <v>527</v>
      </c>
      <c r="B309" s="61">
        <v>803</v>
      </c>
      <c r="C309" s="62" t="s">
        <v>450</v>
      </c>
      <c r="D309" s="62" t="s">
        <v>326</v>
      </c>
      <c r="E309" s="61" t="s">
        <v>528</v>
      </c>
      <c r="F309" s="61"/>
      <c r="G309" s="31">
        <f>SUM(G310)</f>
        <v>2083.4</v>
      </c>
      <c r="H309" s="31">
        <f>SUM(H310)</f>
        <v>2083.3000000000002</v>
      </c>
    </row>
    <row r="310" spans="1:8" customFormat="1" ht="47.25" x14ac:dyDescent="0.25">
      <c r="A310" s="64" t="s">
        <v>529</v>
      </c>
      <c r="B310" s="61">
        <v>803</v>
      </c>
      <c r="C310" s="62" t="s">
        <v>450</v>
      </c>
      <c r="D310" s="62" t="s">
        <v>326</v>
      </c>
      <c r="E310" s="61" t="s">
        <v>530</v>
      </c>
      <c r="F310" s="61">
        <v>600</v>
      </c>
      <c r="G310" s="31">
        <v>2083.4</v>
      </c>
      <c r="H310" s="31">
        <v>2083.3000000000002</v>
      </c>
    </row>
    <row r="311" spans="1:8" customFormat="1" ht="31.5" x14ac:dyDescent="0.25">
      <c r="A311" s="64" t="s">
        <v>531</v>
      </c>
      <c r="B311" s="61">
        <v>803</v>
      </c>
      <c r="C311" s="62" t="s">
        <v>450</v>
      </c>
      <c r="D311" s="62" t="s">
        <v>326</v>
      </c>
      <c r="E311" s="61" t="s">
        <v>532</v>
      </c>
      <c r="F311" s="61"/>
      <c r="G311" s="31">
        <f>SUM(G312)</f>
        <v>1770.7</v>
      </c>
      <c r="H311" s="31">
        <f>SUM(H312)</f>
        <v>1770.5</v>
      </c>
    </row>
    <row r="312" spans="1:8" customFormat="1" ht="31.5" x14ac:dyDescent="0.25">
      <c r="A312" s="64" t="s">
        <v>535</v>
      </c>
      <c r="B312" s="61">
        <v>803</v>
      </c>
      <c r="C312" s="62" t="s">
        <v>450</v>
      </c>
      <c r="D312" s="62" t="s">
        <v>326</v>
      </c>
      <c r="E312" s="61" t="s">
        <v>534</v>
      </c>
      <c r="F312" s="61">
        <v>600</v>
      </c>
      <c r="G312" s="31">
        <v>1770.7</v>
      </c>
      <c r="H312" s="31">
        <v>1770.5</v>
      </c>
    </row>
    <row r="313" spans="1:8" customFormat="1" ht="47.25" hidden="1" x14ac:dyDescent="0.25">
      <c r="A313" s="64" t="s">
        <v>557</v>
      </c>
      <c r="B313" s="61">
        <v>803</v>
      </c>
      <c r="C313" s="62" t="s">
        <v>450</v>
      </c>
      <c r="D313" s="62" t="s">
        <v>326</v>
      </c>
      <c r="E313" s="61" t="s">
        <v>558</v>
      </c>
      <c r="F313" s="61"/>
      <c r="G313" s="31">
        <f>SUM(G314:G314)</f>
        <v>0</v>
      </c>
      <c r="H313" s="31">
        <f>SUM(H314:H314)</f>
        <v>0</v>
      </c>
    </row>
    <row r="314" spans="1:8" customFormat="1" ht="78.75" hidden="1" x14ac:dyDescent="0.25">
      <c r="A314" s="64" t="s">
        <v>559</v>
      </c>
      <c r="B314" s="61">
        <v>803</v>
      </c>
      <c r="C314" s="62" t="s">
        <v>450</v>
      </c>
      <c r="D314" s="62" t="s">
        <v>326</v>
      </c>
      <c r="E314" s="61" t="s">
        <v>560</v>
      </c>
      <c r="F314" s="61">
        <v>600</v>
      </c>
      <c r="G314" s="31">
        <v>0</v>
      </c>
      <c r="H314" s="31">
        <v>0</v>
      </c>
    </row>
    <row r="315" spans="1:8" customFormat="1" ht="47.25" x14ac:dyDescent="0.25">
      <c r="A315" s="64" t="s">
        <v>1001</v>
      </c>
      <c r="B315" s="61">
        <v>803</v>
      </c>
      <c r="C315" s="62" t="s">
        <v>450</v>
      </c>
      <c r="D315" s="62" t="s">
        <v>326</v>
      </c>
      <c r="E315" s="61" t="s">
        <v>999</v>
      </c>
      <c r="F315" s="61"/>
      <c r="G315" s="31">
        <f>SUM(G316)</f>
        <v>5385</v>
      </c>
      <c r="H315" s="31">
        <f>SUM(H316)</f>
        <v>5385</v>
      </c>
    </row>
    <row r="316" spans="1:8" customFormat="1" ht="63" x14ac:dyDescent="0.25">
      <c r="A316" s="64" t="s">
        <v>1002</v>
      </c>
      <c r="B316" s="61">
        <v>803</v>
      </c>
      <c r="C316" s="62" t="s">
        <v>450</v>
      </c>
      <c r="D316" s="62" t="s">
        <v>326</v>
      </c>
      <c r="E316" s="61" t="s">
        <v>1000</v>
      </c>
      <c r="F316" s="61">
        <v>600</v>
      </c>
      <c r="G316" s="31">
        <v>5385</v>
      </c>
      <c r="H316" s="31">
        <v>5385</v>
      </c>
    </row>
    <row r="317" spans="1:8" customFormat="1" ht="31.5" x14ac:dyDescent="0.25">
      <c r="A317" s="64" t="s">
        <v>1165</v>
      </c>
      <c r="B317" s="61">
        <v>803</v>
      </c>
      <c r="C317" s="62" t="s">
        <v>450</v>
      </c>
      <c r="D317" s="62" t="s">
        <v>326</v>
      </c>
      <c r="E317" s="61" t="s">
        <v>1166</v>
      </c>
      <c r="F317" s="61"/>
      <c r="G317" s="31">
        <f>SUM(G318:G318)</f>
        <v>19170.7</v>
      </c>
      <c r="H317" s="31">
        <f>SUM(H318:H318)</f>
        <v>19170.599999999999</v>
      </c>
    </row>
    <row r="318" spans="1:8" customFormat="1" ht="47.25" x14ac:dyDescent="0.25">
      <c r="A318" s="64" t="s">
        <v>1167</v>
      </c>
      <c r="B318" s="61">
        <v>803</v>
      </c>
      <c r="C318" s="62" t="s">
        <v>450</v>
      </c>
      <c r="D318" s="62" t="s">
        <v>326</v>
      </c>
      <c r="E318" s="61" t="s">
        <v>1168</v>
      </c>
      <c r="F318" s="61">
        <v>600</v>
      </c>
      <c r="G318" s="31">
        <v>19170.7</v>
      </c>
      <c r="H318" s="31">
        <v>19170.599999999999</v>
      </c>
    </row>
    <row r="319" spans="1:8" customFormat="1" ht="47.25" x14ac:dyDescent="0.25">
      <c r="A319" s="60" t="s">
        <v>536</v>
      </c>
      <c r="B319" s="61">
        <v>803</v>
      </c>
      <c r="C319" s="62" t="s">
        <v>450</v>
      </c>
      <c r="D319" s="62" t="s">
        <v>326</v>
      </c>
      <c r="E319" s="61" t="s">
        <v>537</v>
      </c>
      <c r="F319" s="61"/>
      <c r="G319" s="31">
        <f>SUM(G320)</f>
        <v>15022.2</v>
      </c>
      <c r="H319" s="31">
        <f>SUM(H320)</f>
        <v>14992.4</v>
      </c>
    </row>
    <row r="320" spans="1:8" customFormat="1" ht="63" x14ac:dyDescent="0.25">
      <c r="A320" s="64" t="s">
        <v>571</v>
      </c>
      <c r="B320" s="61">
        <v>803</v>
      </c>
      <c r="C320" s="62" t="s">
        <v>450</v>
      </c>
      <c r="D320" s="62" t="s">
        <v>326</v>
      </c>
      <c r="E320" s="61" t="s">
        <v>572</v>
      </c>
      <c r="F320" s="61">
        <v>600</v>
      </c>
      <c r="G320" s="31">
        <v>15022.2</v>
      </c>
      <c r="H320" s="31">
        <v>14992.4</v>
      </c>
    </row>
    <row r="321" spans="1:8" customFormat="1" ht="31.5" x14ac:dyDescent="0.25">
      <c r="A321" s="60" t="s">
        <v>1093</v>
      </c>
      <c r="B321" s="121">
        <v>803</v>
      </c>
      <c r="C321" s="61" t="s">
        <v>450</v>
      </c>
      <c r="D321" s="61" t="s">
        <v>326</v>
      </c>
      <c r="E321" s="61" t="s">
        <v>398</v>
      </c>
      <c r="F321" s="146"/>
      <c r="G321" s="31">
        <f>G322</f>
        <v>2900</v>
      </c>
      <c r="H321" s="31">
        <f>H322</f>
        <v>2678.6</v>
      </c>
    </row>
    <row r="322" spans="1:8" customFormat="1" ht="31.5" x14ac:dyDescent="0.25">
      <c r="A322" s="60" t="s">
        <v>446</v>
      </c>
      <c r="B322" s="121">
        <v>803</v>
      </c>
      <c r="C322" s="61" t="s">
        <v>450</v>
      </c>
      <c r="D322" s="61" t="s">
        <v>326</v>
      </c>
      <c r="E322" s="61" t="s">
        <v>427</v>
      </c>
      <c r="F322" s="146"/>
      <c r="G322" s="31">
        <f>SUM(G323:G324)</f>
        <v>2900</v>
      </c>
      <c r="H322" s="31">
        <f>SUM(H323:H324)</f>
        <v>2678.6</v>
      </c>
    </row>
    <row r="323" spans="1:8" customFormat="1" ht="63" x14ac:dyDescent="0.25">
      <c r="A323" s="64" t="s">
        <v>1169</v>
      </c>
      <c r="B323" s="121">
        <v>803</v>
      </c>
      <c r="C323" s="61" t="s">
        <v>450</v>
      </c>
      <c r="D323" s="61" t="s">
        <v>326</v>
      </c>
      <c r="E323" s="61" t="s">
        <v>1170</v>
      </c>
      <c r="F323" s="146">
        <v>600</v>
      </c>
      <c r="G323" s="31">
        <v>2900</v>
      </c>
      <c r="H323" s="31">
        <v>2678.6</v>
      </c>
    </row>
    <row r="324" spans="1:8" customFormat="1" ht="63" hidden="1" x14ac:dyDescent="0.25">
      <c r="A324" s="64" t="s">
        <v>957</v>
      </c>
      <c r="B324" s="201">
        <v>803</v>
      </c>
      <c r="C324" s="61" t="s">
        <v>450</v>
      </c>
      <c r="D324" s="61" t="s">
        <v>326</v>
      </c>
      <c r="E324" s="61" t="s">
        <v>955</v>
      </c>
      <c r="F324" s="146">
        <v>600</v>
      </c>
      <c r="G324" s="31"/>
      <c r="H324" s="31"/>
    </row>
    <row r="325" spans="1:8" customFormat="1" ht="15.75" x14ac:dyDescent="0.25">
      <c r="A325" s="60" t="s">
        <v>292</v>
      </c>
      <c r="B325" s="61">
        <v>803</v>
      </c>
      <c r="C325" s="71" t="s">
        <v>450</v>
      </c>
      <c r="D325" s="71" t="s">
        <v>326</v>
      </c>
      <c r="E325" s="71" t="s">
        <v>293</v>
      </c>
      <c r="F325" s="72"/>
      <c r="G325" s="31">
        <f>G326</f>
        <v>449</v>
      </c>
      <c r="H325" s="31">
        <f>H326</f>
        <v>449</v>
      </c>
    </row>
    <row r="326" spans="1:8" customFormat="1" ht="15.75" x14ac:dyDescent="0.25">
      <c r="A326" s="60" t="s">
        <v>294</v>
      </c>
      <c r="B326" s="61">
        <v>803</v>
      </c>
      <c r="C326" s="71" t="s">
        <v>450</v>
      </c>
      <c r="D326" s="71" t="s">
        <v>326</v>
      </c>
      <c r="E326" s="71" t="s">
        <v>295</v>
      </c>
      <c r="F326" s="72"/>
      <c r="G326" s="31">
        <f>G327</f>
        <v>449</v>
      </c>
      <c r="H326" s="31">
        <f>H327</f>
        <v>449</v>
      </c>
    </row>
    <row r="327" spans="1:8" customFormat="1" ht="15.75" x14ac:dyDescent="0.25">
      <c r="A327" s="60" t="s">
        <v>457</v>
      </c>
      <c r="B327" s="61">
        <v>803</v>
      </c>
      <c r="C327" s="71" t="s">
        <v>450</v>
      </c>
      <c r="D327" s="71" t="s">
        <v>326</v>
      </c>
      <c r="E327" s="71" t="s">
        <v>322</v>
      </c>
      <c r="F327" s="72"/>
      <c r="G327" s="31">
        <f>SUM(G328)</f>
        <v>449</v>
      </c>
      <c r="H327" s="31">
        <f>SUM(H328)</f>
        <v>449</v>
      </c>
    </row>
    <row r="328" spans="1:8" customFormat="1" ht="31.5" x14ac:dyDescent="0.25">
      <c r="A328" s="64" t="s">
        <v>535</v>
      </c>
      <c r="B328" s="61">
        <v>803</v>
      </c>
      <c r="C328" s="71" t="s">
        <v>450</v>
      </c>
      <c r="D328" s="71" t="s">
        <v>326</v>
      </c>
      <c r="E328" s="71" t="s">
        <v>322</v>
      </c>
      <c r="F328" s="61">
        <v>600</v>
      </c>
      <c r="G328" s="31">
        <v>449</v>
      </c>
      <c r="H328" s="31">
        <v>449</v>
      </c>
    </row>
    <row r="329" spans="1:8" customFormat="1" ht="15.75" x14ac:dyDescent="0.25">
      <c r="A329" s="55" t="s">
        <v>573</v>
      </c>
      <c r="B329" s="56">
        <v>803</v>
      </c>
      <c r="C329" s="57" t="s">
        <v>450</v>
      </c>
      <c r="D329" s="57" t="s">
        <v>450</v>
      </c>
      <c r="E329" s="56"/>
      <c r="F329" s="56"/>
      <c r="G329" s="59">
        <f>SUM(G330)</f>
        <v>18887.900000000001</v>
      </c>
      <c r="H329" s="59">
        <f>SUM(H330)</f>
        <v>18887.900000000001</v>
      </c>
    </row>
    <row r="330" spans="1:8" customFormat="1" ht="31.5" x14ac:dyDescent="0.25">
      <c r="A330" s="60" t="s">
        <v>1157</v>
      </c>
      <c r="B330" s="61">
        <v>803</v>
      </c>
      <c r="C330" s="62" t="s">
        <v>450</v>
      </c>
      <c r="D330" s="62" t="s">
        <v>450</v>
      </c>
      <c r="E330" s="61" t="s">
        <v>464</v>
      </c>
      <c r="F330" s="61"/>
      <c r="G330" s="31">
        <f>SUM(G331)</f>
        <v>18887.900000000001</v>
      </c>
      <c r="H330" s="31">
        <f>SUM(H331)</f>
        <v>18887.900000000001</v>
      </c>
    </row>
    <row r="331" spans="1:8" customFormat="1" ht="47.25" x14ac:dyDescent="0.25">
      <c r="A331" s="60" t="s">
        <v>465</v>
      </c>
      <c r="B331" s="61">
        <v>803</v>
      </c>
      <c r="C331" s="62" t="s">
        <v>450</v>
      </c>
      <c r="D331" s="62" t="s">
        <v>450</v>
      </c>
      <c r="E331" s="61" t="s">
        <v>522</v>
      </c>
      <c r="F331" s="61"/>
      <c r="G331" s="31">
        <f>SUM(G332,G336,G338,G341)</f>
        <v>18887.900000000001</v>
      </c>
      <c r="H331" s="31">
        <f>SUM(H332,H336,H338,H341)</f>
        <v>18887.900000000001</v>
      </c>
    </row>
    <row r="332" spans="1:8" customFormat="1" ht="31.5" x14ac:dyDescent="0.25">
      <c r="A332" s="60" t="s">
        <v>574</v>
      </c>
      <c r="B332" s="61">
        <v>803</v>
      </c>
      <c r="C332" s="62" t="s">
        <v>450</v>
      </c>
      <c r="D332" s="62" t="s">
        <v>450</v>
      </c>
      <c r="E332" s="61" t="s">
        <v>575</v>
      </c>
      <c r="F332" s="61"/>
      <c r="G332" s="31">
        <f>SUM(G333:G335)</f>
        <v>11954.4</v>
      </c>
      <c r="H332" s="31">
        <f>SUM(H333:H335)</f>
        <v>11954.4</v>
      </c>
    </row>
    <row r="333" spans="1:8" customFormat="1" ht="47.25" hidden="1" x14ac:dyDescent="0.25">
      <c r="A333" s="64" t="s">
        <v>576</v>
      </c>
      <c r="B333" s="61">
        <v>803</v>
      </c>
      <c r="C333" s="62" t="s">
        <v>450</v>
      </c>
      <c r="D333" s="62" t="s">
        <v>450</v>
      </c>
      <c r="E333" s="61" t="s">
        <v>577</v>
      </c>
      <c r="F333" s="61">
        <v>200</v>
      </c>
      <c r="G333" s="31">
        <v>0</v>
      </c>
      <c r="H333" s="31">
        <v>0</v>
      </c>
    </row>
    <row r="334" spans="1:8" customFormat="1" ht="47.25" x14ac:dyDescent="0.25">
      <c r="A334" s="64" t="s">
        <v>578</v>
      </c>
      <c r="B334" s="61">
        <v>803</v>
      </c>
      <c r="C334" s="62" t="s">
        <v>450</v>
      </c>
      <c r="D334" s="62" t="s">
        <v>450</v>
      </c>
      <c r="E334" s="61" t="s">
        <v>577</v>
      </c>
      <c r="F334" s="61">
        <v>300</v>
      </c>
      <c r="G334" s="31">
        <v>35</v>
      </c>
      <c r="H334" s="31">
        <v>35</v>
      </c>
    </row>
    <row r="335" spans="1:8" customFormat="1" ht="63" x14ac:dyDescent="0.25">
      <c r="A335" s="64" t="s">
        <v>579</v>
      </c>
      <c r="B335" s="61">
        <v>803</v>
      </c>
      <c r="C335" s="62" t="s">
        <v>450</v>
      </c>
      <c r="D335" s="62" t="s">
        <v>450</v>
      </c>
      <c r="E335" s="61" t="s">
        <v>577</v>
      </c>
      <c r="F335" s="61">
        <v>600</v>
      </c>
      <c r="G335" s="31">
        <v>11919.4</v>
      </c>
      <c r="H335" s="31">
        <v>11919.4</v>
      </c>
    </row>
    <row r="336" spans="1:8" customFormat="1" ht="47.25" x14ac:dyDescent="0.25">
      <c r="A336" s="60" t="s">
        <v>580</v>
      </c>
      <c r="B336" s="61">
        <v>803</v>
      </c>
      <c r="C336" s="62" t="s">
        <v>450</v>
      </c>
      <c r="D336" s="62" t="s">
        <v>450</v>
      </c>
      <c r="E336" s="61" t="s">
        <v>581</v>
      </c>
      <c r="F336" s="61"/>
      <c r="G336" s="31">
        <f>SUM(G337:G337)</f>
        <v>6763.5</v>
      </c>
      <c r="H336" s="31">
        <f>SUM(H337:H337)</f>
        <v>6763.5</v>
      </c>
    </row>
    <row r="337" spans="1:8" customFormat="1" ht="63" x14ac:dyDescent="0.25">
      <c r="A337" s="64" t="s">
        <v>582</v>
      </c>
      <c r="B337" s="61">
        <v>803</v>
      </c>
      <c r="C337" s="62" t="s">
        <v>450</v>
      </c>
      <c r="D337" s="62" t="s">
        <v>450</v>
      </c>
      <c r="E337" s="61" t="s">
        <v>583</v>
      </c>
      <c r="F337" s="61">
        <v>600</v>
      </c>
      <c r="G337" s="31">
        <v>6763.5</v>
      </c>
      <c r="H337" s="31">
        <v>6763.5</v>
      </c>
    </row>
    <row r="338" spans="1:8" customFormat="1" ht="15.75" x14ac:dyDescent="0.25">
      <c r="A338" s="73" t="s">
        <v>584</v>
      </c>
      <c r="B338" s="61">
        <v>803</v>
      </c>
      <c r="C338" s="62" t="s">
        <v>450</v>
      </c>
      <c r="D338" s="62" t="s">
        <v>450</v>
      </c>
      <c r="E338" s="61" t="s">
        <v>585</v>
      </c>
      <c r="F338" s="61"/>
      <c r="G338" s="31">
        <f>SUM(G339:G340)</f>
        <v>170</v>
      </c>
      <c r="H338" s="31">
        <f>SUM(H339:H340)</f>
        <v>170</v>
      </c>
    </row>
    <row r="339" spans="1:8" customFormat="1" ht="31.5" x14ac:dyDescent="0.25">
      <c r="A339" s="99" t="s">
        <v>586</v>
      </c>
      <c r="B339" s="61">
        <v>803</v>
      </c>
      <c r="C339" s="62" t="s">
        <v>450</v>
      </c>
      <c r="D339" s="62" t="s">
        <v>450</v>
      </c>
      <c r="E339" s="61" t="s">
        <v>587</v>
      </c>
      <c r="F339" s="61">
        <v>300</v>
      </c>
      <c r="G339" s="31">
        <v>170</v>
      </c>
      <c r="H339" s="31">
        <v>170</v>
      </c>
    </row>
    <row r="340" spans="1:8" customFormat="1" ht="47.25" hidden="1" x14ac:dyDescent="0.25">
      <c r="A340" s="99" t="s">
        <v>588</v>
      </c>
      <c r="B340" s="61">
        <v>803</v>
      </c>
      <c r="C340" s="62" t="s">
        <v>450</v>
      </c>
      <c r="D340" s="62" t="s">
        <v>450</v>
      </c>
      <c r="E340" s="61" t="s">
        <v>587</v>
      </c>
      <c r="F340" s="61">
        <v>600</v>
      </c>
      <c r="G340" s="31"/>
      <c r="H340" s="31"/>
    </row>
    <row r="341" spans="1:8" customFormat="1" ht="31.5" hidden="1" x14ac:dyDescent="0.25">
      <c r="A341" s="73" t="s">
        <v>700</v>
      </c>
      <c r="B341" s="61">
        <v>803</v>
      </c>
      <c r="C341" s="62" t="s">
        <v>450</v>
      </c>
      <c r="D341" s="62" t="s">
        <v>450</v>
      </c>
      <c r="E341" s="61" t="s">
        <v>698</v>
      </c>
      <c r="F341" s="61"/>
      <c r="G341" s="31">
        <f>G342</f>
        <v>0</v>
      </c>
      <c r="H341" s="31">
        <f>H342</f>
        <v>0</v>
      </c>
    </row>
    <row r="342" spans="1:8" customFormat="1" ht="78.75" hidden="1" x14ac:dyDescent="0.25">
      <c r="A342" s="99" t="s">
        <v>702</v>
      </c>
      <c r="B342" s="61">
        <v>803</v>
      </c>
      <c r="C342" s="62" t="s">
        <v>450</v>
      </c>
      <c r="D342" s="62" t="s">
        <v>450</v>
      </c>
      <c r="E342" s="61" t="s">
        <v>701</v>
      </c>
      <c r="F342" s="61">
        <v>600</v>
      </c>
      <c r="G342" s="31">
        <v>0</v>
      </c>
      <c r="H342" s="31">
        <v>0</v>
      </c>
    </row>
    <row r="343" spans="1:8" customFormat="1" ht="15.75" x14ac:dyDescent="0.25">
      <c r="A343" s="55" t="s">
        <v>589</v>
      </c>
      <c r="B343" s="56">
        <v>803</v>
      </c>
      <c r="C343" s="57" t="s">
        <v>450</v>
      </c>
      <c r="D343" s="57" t="s">
        <v>331</v>
      </c>
      <c r="E343" s="56"/>
      <c r="F343" s="56"/>
      <c r="G343" s="59">
        <f>SUM(G344)</f>
        <v>47027.199999999997</v>
      </c>
      <c r="H343" s="59">
        <f>SUM(H344)</f>
        <v>46489.2</v>
      </c>
    </row>
    <row r="344" spans="1:8" customFormat="1" ht="31.5" x14ac:dyDescent="0.25">
      <c r="A344" s="60" t="s">
        <v>1157</v>
      </c>
      <c r="B344" s="61">
        <v>803</v>
      </c>
      <c r="C344" s="62" t="s">
        <v>450</v>
      </c>
      <c r="D344" s="62" t="s">
        <v>331</v>
      </c>
      <c r="E344" s="61" t="s">
        <v>464</v>
      </c>
      <c r="F344" s="61"/>
      <c r="G344" s="31">
        <f>SUM(G345)</f>
        <v>47027.199999999997</v>
      </c>
      <c r="H344" s="31">
        <f>SUM(H345)</f>
        <v>46489.2</v>
      </c>
    </row>
    <row r="345" spans="1:8" customFormat="1" ht="47.25" x14ac:dyDescent="0.25">
      <c r="A345" s="60" t="s">
        <v>465</v>
      </c>
      <c r="B345" s="61">
        <v>803</v>
      </c>
      <c r="C345" s="62" t="s">
        <v>450</v>
      </c>
      <c r="D345" s="62" t="s">
        <v>331</v>
      </c>
      <c r="E345" s="61" t="s">
        <v>522</v>
      </c>
      <c r="F345" s="61"/>
      <c r="G345" s="31">
        <f>SUM(G346,G348,G350,G352,G354,G356,G358)</f>
        <v>47027.199999999997</v>
      </c>
      <c r="H345" s="31">
        <f>SUM(H346,H348,H350,H352,H354,H356,H358)</f>
        <v>46489.2</v>
      </c>
    </row>
    <row r="346" spans="1:8" customFormat="1" ht="31.5" x14ac:dyDescent="0.25">
      <c r="A346" s="60" t="s">
        <v>590</v>
      </c>
      <c r="B346" s="61">
        <v>803</v>
      </c>
      <c r="C346" s="62" t="s">
        <v>450</v>
      </c>
      <c r="D346" s="62" t="s">
        <v>331</v>
      </c>
      <c r="E346" s="61" t="s">
        <v>591</v>
      </c>
      <c r="F346" s="61"/>
      <c r="G346" s="31">
        <f>SUM(G347)</f>
        <v>50</v>
      </c>
      <c r="H346" s="31">
        <f>SUM(H347)</f>
        <v>50</v>
      </c>
    </row>
    <row r="347" spans="1:8" customFormat="1" ht="63" x14ac:dyDescent="0.25">
      <c r="A347" s="64" t="s">
        <v>592</v>
      </c>
      <c r="B347" s="61">
        <v>803</v>
      </c>
      <c r="C347" s="62" t="s">
        <v>450</v>
      </c>
      <c r="D347" s="62" t="s">
        <v>331</v>
      </c>
      <c r="E347" s="61" t="s">
        <v>593</v>
      </c>
      <c r="F347" s="61">
        <v>600</v>
      </c>
      <c r="G347" s="31">
        <v>50</v>
      </c>
      <c r="H347" s="31">
        <v>50</v>
      </c>
    </row>
    <row r="348" spans="1:8" customFormat="1" ht="31.5" x14ac:dyDescent="0.25">
      <c r="A348" s="60" t="s">
        <v>594</v>
      </c>
      <c r="B348" s="61">
        <v>803</v>
      </c>
      <c r="C348" s="62" t="s">
        <v>450</v>
      </c>
      <c r="D348" s="62" t="s">
        <v>331</v>
      </c>
      <c r="E348" s="61" t="s">
        <v>595</v>
      </c>
      <c r="F348" s="61"/>
      <c r="G348" s="31">
        <f>SUM(G349)</f>
        <v>132</v>
      </c>
      <c r="H348" s="31">
        <f>SUM(H349)</f>
        <v>132</v>
      </c>
    </row>
    <row r="349" spans="1:8" customFormat="1" ht="47.25" x14ac:dyDescent="0.25">
      <c r="A349" s="64" t="s">
        <v>596</v>
      </c>
      <c r="B349" s="61">
        <v>803</v>
      </c>
      <c r="C349" s="62" t="s">
        <v>450</v>
      </c>
      <c r="D349" s="62" t="s">
        <v>331</v>
      </c>
      <c r="E349" s="61" t="s">
        <v>597</v>
      </c>
      <c r="F349" s="61">
        <v>600</v>
      </c>
      <c r="G349" s="31">
        <v>132</v>
      </c>
      <c r="H349" s="31">
        <v>132</v>
      </c>
    </row>
    <row r="350" spans="1:8" customFormat="1" ht="31.5" x14ac:dyDescent="0.25">
      <c r="A350" s="60" t="s">
        <v>598</v>
      </c>
      <c r="B350" s="61">
        <v>803</v>
      </c>
      <c r="C350" s="62" t="s">
        <v>450</v>
      </c>
      <c r="D350" s="62" t="s">
        <v>331</v>
      </c>
      <c r="E350" s="61" t="s">
        <v>599</v>
      </c>
      <c r="F350" s="61"/>
      <c r="G350" s="31">
        <f>SUM(G351)</f>
        <v>292.39999999999998</v>
      </c>
      <c r="H350" s="31">
        <f>SUM(H351)</f>
        <v>292.39999999999998</v>
      </c>
    </row>
    <row r="351" spans="1:8" customFormat="1" ht="63" x14ac:dyDescent="0.25">
      <c r="A351" s="64" t="s">
        <v>600</v>
      </c>
      <c r="B351" s="61">
        <v>803</v>
      </c>
      <c r="C351" s="62" t="s">
        <v>450</v>
      </c>
      <c r="D351" s="62" t="s">
        <v>331</v>
      </c>
      <c r="E351" s="61" t="s">
        <v>601</v>
      </c>
      <c r="F351" s="61">
        <v>600</v>
      </c>
      <c r="G351" s="31">
        <v>292.39999999999998</v>
      </c>
      <c r="H351" s="31">
        <v>292.39999999999998</v>
      </c>
    </row>
    <row r="352" spans="1:8" customFormat="1" ht="94.5" x14ac:dyDescent="0.25">
      <c r="A352" s="60" t="s">
        <v>602</v>
      </c>
      <c r="B352" s="61">
        <v>803</v>
      </c>
      <c r="C352" s="62" t="s">
        <v>450</v>
      </c>
      <c r="D352" s="62" t="s">
        <v>331</v>
      </c>
      <c r="E352" s="61" t="s">
        <v>603</v>
      </c>
      <c r="F352" s="61"/>
      <c r="G352" s="31">
        <f>SUM(G353)</f>
        <v>5415.6</v>
      </c>
      <c r="H352" s="31">
        <f>SUM(H353)</f>
        <v>5092.3</v>
      </c>
    </row>
    <row r="353" spans="1:9" customFormat="1" ht="141.75" x14ac:dyDescent="0.25">
      <c r="A353" s="64" t="s">
        <v>604</v>
      </c>
      <c r="B353" s="61">
        <v>803</v>
      </c>
      <c r="C353" s="62" t="s">
        <v>450</v>
      </c>
      <c r="D353" s="62" t="s">
        <v>331</v>
      </c>
      <c r="E353" s="61" t="s">
        <v>605</v>
      </c>
      <c r="F353" s="61">
        <v>600</v>
      </c>
      <c r="G353" s="31">
        <v>5415.6</v>
      </c>
      <c r="H353" s="31">
        <v>5092.3</v>
      </c>
    </row>
    <row r="354" spans="1:9" customFormat="1" ht="47.25" x14ac:dyDescent="0.25">
      <c r="A354" s="64" t="s">
        <v>856</v>
      </c>
      <c r="B354" s="61">
        <v>803</v>
      </c>
      <c r="C354" s="62" t="s">
        <v>450</v>
      </c>
      <c r="D354" s="62" t="s">
        <v>331</v>
      </c>
      <c r="E354" s="61" t="s">
        <v>606</v>
      </c>
      <c r="F354" s="61"/>
      <c r="G354" s="31">
        <f>SUM(G355:G355)</f>
        <v>39139.199999999997</v>
      </c>
      <c r="H354" s="31">
        <f>SUM(H355:H355)</f>
        <v>38924.699999999997</v>
      </c>
    </row>
    <row r="355" spans="1:9" customFormat="1" ht="63" x14ac:dyDescent="0.25">
      <c r="A355" s="64" t="s">
        <v>607</v>
      </c>
      <c r="B355" s="61">
        <v>803</v>
      </c>
      <c r="C355" s="62" t="s">
        <v>450</v>
      </c>
      <c r="D355" s="62" t="s">
        <v>331</v>
      </c>
      <c r="E355" s="61" t="s">
        <v>608</v>
      </c>
      <c r="F355" s="61">
        <v>600</v>
      </c>
      <c r="G355" s="31">
        <v>39139.199999999997</v>
      </c>
      <c r="H355" s="31">
        <v>38924.699999999997</v>
      </c>
    </row>
    <row r="356" spans="1:9" customFormat="1" ht="47.25" x14ac:dyDescent="0.25">
      <c r="A356" s="64" t="s">
        <v>609</v>
      </c>
      <c r="B356" s="61">
        <v>803</v>
      </c>
      <c r="C356" s="62" t="s">
        <v>450</v>
      </c>
      <c r="D356" s="62" t="s">
        <v>331</v>
      </c>
      <c r="E356" s="61" t="s">
        <v>610</v>
      </c>
      <c r="F356" s="61"/>
      <c r="G356" s="31">
        <f>SUM(G357:G357)</f>
        <v>500.6</v>
      </c>
      <c r="H356" s="31">
        <f>SUM(H357:H357)</f>
        <v>500.5</v>
      </c>
    </row>
    <row r="357" spans="1:9" customFormat="1" ht="63" x14ac:dyDescent="0.25">
      <c r="A357" s="64" t="s">
        <v>611</v>
      </c>
      <c r="B357" s="61">
        <v>803</v>
      </c>
      <c r="C357" s="62" t="s">
        <v>450</v>
      </c>
      <c r="D357" s="62" t="s">
        <v>331</v>
      </c>
      <c r="E357" s="61" t="s">
        <v>612</v>
      </c>
      <c r="F357" s="61">
        <v>600</v>
      </c>
      <c r="G357" s="31">
        <v>500.6</v>
      </c>
      <c r="H357" s="31">
        <v>500.5</v>
      </c>
    </row>
    <row r="358" spans="1:9" customFormat="1" ht="31.5" x14ac:dyDescent="0.25">
      <c r="A358" s="64" t="s">
        <v>699</v>
      </c>
      <c r="B358" s="61">
        <v>803</v>
      </c>
      <c r="C358" s="62" t="s">
        <v>450</v>
      </c>
      <c r="D358" s="62" t="s">
        <v>331</v>
      </c>
      <c r="E358" s="61" t="s">
        <v>703</v>
      </c>
      <c r="F358" s="61"/>
      <c r="G358" s="31">
        <f>SUM(G359:G361)</f>
        <v>1497.4</v>
      </c>
      <c r="H358" s="31">
        <f>SUM(H359:H361)</f>
        <v>1497.3</v>
      </c>
    </row>
    <row r="359" spans="1:9" customFormat="1" ht="47.25" x14ac:dyDescent="0.25">
      <c r="A359" s="64" t="s">
        <v>705</v>
      </c>
      <c r="B359" s="61">
        <v>803</v>
      </c>
      <c r="C359" s="62" t="s">
        <v>450</v>
      </c>
      <c r="D359" s="62" t="s">
        <v>331</v>
      </c>
      <c r="E359" s="61" t="s">
        <v>704</v>
      </c>
      <c r="F359" s="61">
        <v>600</v>
      </c>
      <c r="G359" s="31">
        <v>500.6</v>
      </c>
      <c r="H359" s="31">
        <v>500.5</v>
      </c>
    </row>
    <row r="360" spans="1:9" customFormat="1" ht="47.25" hidden="1" x14ac:dyDescent="0.25">
      <c r="A360" s="64" t="s">
        <v>707</v>
      </c>
      <c r="B360" s="61">
        <v>803</v>
      </c>
      <c r="C360" s="62" t="s">
        <v>450</v>
      </c>
      <c r="D360" s="62" t="s">
        <v>331</v>
      </c>
      <c r="E360" s="61" t="s">
        <v>706</v>
      </c>
      <c r="F360" s="61">
        <v>600</v>
      </c>
      <c r="G360" s="31"/>
      <c r="H360" s="31"/>
    </row>
    <row r="361" spans="1:9" customFormat="1" ht="47.25" x14ac:dyDescent="0.25">
      <c r="A361" s="64" t="s">
        <v>709</v>
      </c>
      <c r="B361" s="61">
        <v>803</v>
      </c>
      <c r="C361" s="62" t="s">
        <v>450</v>
      </c>
      <c r="D361" s="62" t="s">
        <v>331</v>
      </c>
      <c r="E361" s="61" t="s">
        <v>708</v>
      </c>
      <c r="F361" s="61">
        <v>600</v>
      </c>
      <c r="G361" s="31">
        <v>996.8</v>
      </c>
      <c r="H361" s="31">
        <v>996.8</v>
      </c>
    </row>
    <row r="362" spans="1:9" customFormat="1" ht="15.75" x14ac:dyDescent="0.25">
      <c r="A362" s="55" t="s">
        <v>613</v>
      </c>
      <c r="B362" s="56">
        <v>803</v>
      </c>
      <c r="C362" s="57" t="s">
        <v>374</v>
      </c>
      <c r="D362" s="57" t="s">
        <v>261</v>
      </c>
      <c r="E362" s="56"/>
      <c r="F362" s="56"/>
      <c r="G362" s="59">
        <f>SUM(G363)</f>
        <v>174900.49999999997</v>
      </c>
      <c r="H362" s="59">
        <f>SUM(H363)</f>
        <v>174384.19999999998</v>
      </c>
      <c r="I362" s="203">
        <v>174384251.41999999</v>
      </c>
    </row>
    <row r="363" spans="1:9" customFormat="1" ht="15.75" x14ac:dyDescent="0.25">
      <c r="A363" s="55" t="s">
        <v>614</v>
      </c>
      <c r="B363" s="56">
        <v>803</v>
      </c>
      <c r="C363" s="57" t="s">
        <v>374</v>
      </c>
      <c r="D363" s="57" t="s">
        <v>260</v>
      </c>
      <c r="E363" s="56"/>
      <c r="F363" s="56"/>
      <c r="G363" s="59">
        <f>SUM(G364,G399,G395)</f>
        <v>174900.49999999997</v>
      </c>
      <c r="H363" s="59">
        <f>SUM(H364,H399,H395)</f>
        <v>174384.19999999998</v>
      </c>
    </row>
    <row r="364" spans="1:9" customFormat="1" ht="31.5" x14ac:dyDescent="0.25">
      <c r="A364" s="60" t="s">
        <v>1157</v>
      </c>
      <c r="B364" s="61">
        <v>803</v>
      </c>
      <c r="C364" s="62" t="s">
        <v>374</v>
      </c>
      <c r="D364" s="62" t="s">
        <v>260</v>
      </c>
      <c r="E364" s="61" t="s">
        <v>464</v>
      </c>
      <c r="F364" s="61"/>
      <c r="G364" s="31">
        <f>SUM(G365,G391)</f>
        <v>170826.3</v>
      </c>
      <c r="H364" s="31">
        <f>SUM(H365,H391)</f>
        <v>170682</v>
      </c>
    </row>
    <row r="365" spans="1:9" customFormat="1" ht="47.25" x14ac:dyDescent="0.25">
      <c r="A365" s="60" t="s">
        <v>465</v>
      </c>
      <c r="B365" s="61">
        <v>803</v>
      </c>
      <c r="C365" s="62" t="s">
        <v>374</v>
      </c>
      <c r="D365" s="62" t="s">
        <v>260</v>
      </c>
      <c r="E365" s="61" t="s">
        <v>522</v>
      </c>
      <c r="F365" s="61"/>
      <c r="G365" s="31">
        <f>SUM(G366,G369,G371,G373,G375,G377,G380,G382,G384,G388,G386)</f>
        <v>46361.3</v>
      </c>
      <c r="H365" s="31">
        <f>SUM(H366,H369,H371,H373,H375,H377,H380,H382,H384,H388,H386)</f>
        <v>46317.1</v>
      </c>
    </row>
    <row r="366" spans="1:9" customFormat="1" ht="31.5" x14ac:dyDescent="0.25">
      <c r="A366" s="60" t="s">
        <v>615</v>
      </c>
      <c r="B366" s="61">
        <v>803</v>
      </c>
      <c r="C366" s="62" t="s">
        <v>374</v>
      </c>
      <c r="D366" s="62" t="s">
        <v>260</v>
      </c>
      <c r="E366" s="61" t="s">
        <v>616</v>
      </c>
      <c r="F366" s="61"/>
      <c r="G366" s="31">
        <f>SUM(G367:G368)</f>
        <v>1011.2</v>
      </c>
      <c r="H366" s="31">
        <f>SUM(H367:H368)</f>
        <v>1011.2</v>
      </c>
    </row>
    <row r="367" spans="1:9" customFormat="1" ht="47.25" x14ac:dyDescent="0.25">
      <c r="A367" s="64" t="s">
        <v>617</v>
      </c>
      <c r="B367" s="61">
        <v>803</v>
      </c>
      <c r="C367" s="62" t="s">
        <v>374</v>
      </c>
      <c r="D367" s="62" t="s">
        <v>260</v>
      </c>
      <c r="E367" s="61" t="s">
        <v>618</v>
      </c>
      <c r="F367" s="61">
        <v>300</v>
      </c>
      <c r="G367" s="31">
        <v>16</v>
      </c>
      <c r="H367" s="31">
        <v>16</v>
      </c>
    </row>
    <row r="368" spans="1:9" customFormat="1" ht="31.5" x14ac:dyDescent="0.25">
      <c r="A368" s="64" t="s">
        <v>1171</v>
      </c>
      <c r="B368" s="61">
        <v>803</v>
      </c>
      <c r="C368" s="62" t="s">
        <v>374</v>
      </c>
      <c r="D368" s="62" t="s">
        <v>260</v>
      </c>
      <c r="E368" s="61" t="s">
        <v>618</v>
      </c>
      <c r="F368" s="61">
        <v>600</v>
      </c>
      <c r="G368" s="31">
        <v>995.2</v>
      </c>
      <c r="H368" s="31">
        <v>995.2</v>
      </c>
    </row>
    <row r="369" spans="1:8" customFormat="1" ht="31.5" x14ac:dyDescent="0.25">
      <c r="A369" s="60" t="s">
        <v>619</v>
      </c>
      <c r="B369" s="61">
        <v>803</v>
      </c>
      <c r="C369" s="62" t="s">
        <v>374</v>
      </c>
      <c r="D369" s="62" t="s">
        <v>260</v>
      </c>
      <c r="E369" s="61" t="s">
        <v>620</v>
      </c>
      <c r="F369" s="61"/>
      <c r="G369" s="31">
        <f>SUM(G370)</f>
        <v>151.69999999999999</v>
      </c>
      <c r="H369" s="31">
        <f>SUM(H370)</f>
        <v>151.69999999999999</v>
      </c>
    </row>
    <row r="370" spans="1:8" customFormat="1" ht="47.25" x14ac:dyDescent="0.25">
      <c r="A370" s="64" t="s">
        <v>621</v>
      </c>
      <c r="B370" s="61">
        <v>803</v>
      </c>
      <c r="C370" s="62" t="s">
        <v>374</v>
      </c>
      <c r="D370" s="62" t="s">
        <v>260</v>
      </c>
      <c r="E370" s="61" t="s">
        <v>622</v>
      </c>
      <c r="F370" s="61">
        <v>600</v>
      </c>
      <c r="G370" s="31">
        <v>151.69999999999999</v>
      </c>
      <c r="H370" s="31">
        <v>151.69999999999999</v>
      </c>
    </row>
    <row r="371" spans="1:8" customFormat="1" ht="94.5" x14ac:dyDescent="0.25">
      <c r="A371" s="64" t="s">
        <v>602</v>
      </c>
      <c r="B371" s="61">
        <v>803</v>
      </c>
      <c r="C371" s="62" t="s">
        <v>374</v>
      </c>
      <c r="D371" s="62" t="s">
        <v>260</v>
      </c>
      <c r="E371" s="61" t="s">
        <v>603</v>
      </c>
      <c r="F371" s="61"/>
      <c r="G371" s="31">
        <f>SUM(G372)</f>
        <v>1226</v>
      </c>
      <c r="H371" s="31">
        <f>SUM(H372)</f>
        <v>1186.5</v>
      </c>
    </row>
    <row r="372" spans="1:8" customFormat="1" ht="141.75" x14ac:dyDescent="0.25">
      <c r="A372" s="64" t="s">
        <v>604</v>
      </c>
      <c r="B372" s="61">
        <v>803</v>
      </c>
      <c r="C372" s="62" t="s">
        <v>374</v>
      </c>
      <c r="D372" s="62" t="s">
        <v>260</v>
      </c>
      <c r="E372" s="61" t="s">
        <v>605</v>
      </c>
      <c r="F372" s="61">
        <v>600</v>
      </c>
      <c r="G372" s="31">
        <v>1226</v>
      </c>
      <c r="H372" s="31">
        <v>1186.5</v>
      </c>
    </row>
    <row r="373" spans="1:8" customFormat="1" ht="47.25" x14ac:dyDescent="0.25">
      <c r="A373" s="60" t="s">
        <v>527</v>
      </c>
      <c r="B373" s="61">
        <v>803</v>
      </c>
      <c r="C373" s="62" t="s">
        <v>374</v>
      </c>
      <c r="D373" s="62" t="s">
        <v>260</v>
      </c>
      <c r="E373" s="61" t="s">
        <v>528</v>
      </c>
      <c r="F373" s="61"/>
      <c r="G373" s="31">
        <f>SUM(G374)</f>
        <v>1949.7</v>
      </c>
      <c r="H373" s="31">
        <f>SUM(H374)</f>
        <v>1945.6</v>
      </c>
    </row>
    <row r="374" spans="1:8" customFormat="1" ht="47.25" x14ac:dyDescent="0.25">
      <c r="A374" s="64" t="s">
        <v>529</v>
      </c>
      <c r="B374" s="61">
        <v>803</v>
      </c>
      <c r="C374" s="62" t="s">
        <v>374</v>
      </c>
      <c r="D374" s="62" t="s">
        <v>260</v>
      </c>
      <c r="E374" s="61" t="s">
        <v>530</v>
      </c>
      <c r="F374" s="61">
        <v>600</v>
      </c>
      <c r="G374" s="31">
        <v>1949.7</v>
      </c>
      <c r="H374" s="31">
        <v>1945.6</v>
      </c>
    </row>
    <row r="375" spans="1:8" customFormat="1" ht="15.75" x14ac:dyDescent="0.25">
      <c r="A375" s="64" t="s">
        <v>533</v>
      </c>
      <c r="B375" s="61">
        <v>803</v>
      </c>
      <c r="C375" s="62" t="s">
        <v>374</v>
      </c>
      <c r="D375" s="62" t="s">
        <v>260</v>
      </c>
      <c r="E375" s="61" t="s">
        <v>534</v>
      </c>
      <c r="F375" s="61"/>
      <c r="G375" s="31">
        <f>SUM(G376)</f>
        <v>112</v>
      </c>
      <c r="H375" s="31">
        <f>SUM(H376)</f>
        <v>112</v>
      </c>
    </row>
    <row r="376" spans="1:8" customFormat="1" ht="31.5" x14ac:dyDescent="0.25">
      <c r="A376" s="64" t="s">
        <v>535</v>
      </c>
      <c r="B376" s="61">
        <v>803</v>
      </c>
      <c r="C376" s="62" t="s">
        <v>374</v>
      </c>
      <c r="D376" s="62" t="s">
        <v>260</v>
      </c>
      <c r="E376" s="61" t="s">
        <v>534</v>
      </c>
      <c r="F376" s="61">
        <v>600</v>
      </c>
      <c r="G376" s="31">
        <v>112</v>
      </c>
      <c r="H376" s="31">
        <v>112</v>
      </c>
    </row>
    <row r="377" spans="1:8" customFormat="1" ht="47.25" x14ac:dyDescent="0.25">
      <c r="A377" s="64" t="s">
        <v>710</v>
      </c>
      <c r="B377" s="61">
        <v>803</v>
      </c>
      <c r="C377" s="62" t="s">
        <v>374</v>
      </c>
      <c r="D377" s="62" t="s">
        <v>260</v>
      </c>
      <c r="E377" s="61" t="s">
        <v>606</v>
      </c>
      <c r="F377" s="61"/>
      <c r="G377" s="31">
        <f>SUM(G378:G379)</f>
        <v>21027.1</v>
      </c>
      <c r="H377" s="31">
        <f>SUM(H378:H379)</f>
        <v>21027</v>
      </c>
    </row>
    <row r="378" spans="1:8" customFormat="1" ht="31.5" x14ac:dyDescent="0.25">
      <c r="A378" s="64" t="s">
        <v>912</v>
      </c>
      <c r="B378" s="61">
        <v>803</v>
      </c>
      <c r="C378" s="62" t="s">
        <v>374</v>
      </c>
      <c r="D378" s="62" t="s">
        <v>260</v>
      </c>
      <c r="E378" s="61" t="s">
        <v>911</v>
      </c>
      <c r="F378" s="61">
        <v>600</v>
      </c>
      <c r="G378" s="31"/>
      <c r="H378" s="31"/>
    </row>
    <row r="379" spans="1:8" customFormat="1" ht="63" x14ac:dyDescent="0.25">
      <c r="A379" s="64" t="s">
        <v>712</v>
      </c>
      <c r="B379" s="61">
        <v>803</v>
      </c>
      <c r="C379" s="62" t="s">
        <v>374</v>
      </c>
      <c r="D379" s="62" t="s">
        <v>260</v>
      </c>
      <c r="E379" s="61" t="s">
        <v>711</v>
      </c>
      <c r="F379" s="61">
        <v>600</v>
      </c>
      <c r="G379" s="31">
        <f>14028.7+6991.4+7</f>
        <v>21027.1</v>
      </c>
      <c r="H379" s="31">
        <v>21027</v>
      </c>
    </row>
    <row r="380" spans="1:8" customFormat="1" ht="47.25" x14ac:dyDescent="0.25">
      <c r="A380" s="60" t="s">
        <v>623</v>
      </c>
      <c r="B380" s="61">
        <v>803</v>
      </c>
      <c r="C380" s="62" t="s">
        <v>374</v>
      </c>
      <c r="D380" s="62" t="s">
        <v>260</v>
      </c>
      <c r="E380" s="61" t="s">
        <v>624</v>
      </c>
      <c r="F380" s="61"/>
      <c r="G380" s="31">
        <f>SUM(G381)</f>
        <v>3722.2</v>
      </c>
      <c r="H380" s="31">
        <f>SUM(H381)</f>
        <v>3722</v>
      </c>
    </row>
    <row r="381" spans="1:8" customFormat="1" ht="78.75" x14ac:dyDescent="0.25">
      <c r="A381" s="60" t="s">
        <v>625</v>
      </c>
      <c r="B381" s="61">
        <v>803</v>
      </c>
      <c r="C381" s="61" t="s">
        <v>374</v>
      </c>
      <c r="D381" s="61" t="s">
        <v>260</v>
      </c>
      <c r="E381" s="61" t="s">
        <v>626</v>
      </c>
      <c r="F381" s="61">
        <v>600</v>
      </c>
      <c r="G381" s="31">
        <v>3722.2</v>
      </c>
      <c r="H381" s="31">
        <v>3722</v>
      </c>
    </row>
    <row r="382" spans="1:8" customFormat="1" ht="47.25" x14ac:dyDescent="0.25">
      <c r="A382" s="60" t="s">
        <v>714</v>
      </c>
      <c r="B382" s="61">
        <v>803</v>
      </c>
      <c r="C382" s="62" t="s">
        <v>374</v>
      </c>
      <c r="D382" s="62" t="s">
        <v>260</v>
      </c>
      <c r="E382" s="61" t="s">
        <v>713</v>
      </c>
      <c r="F382" s="61"/>
      <c r="G382" s="31">
        <f>SUM(G383)</f>
        <v>3373</v>
      </c>
      <c r="H382" s="31">
        <f>SUM(H383)</f>
        <v>3372.9</v>
      </c>
    </row>
    <row r="383" spans="1:8" customFormat="1" ht="63" x14ac:dyDescent="0.25">
      <c r="A383" s="60" t="s">
        <v>716</v>
      </c>
      <c r="B383" s="61">
        <v>803</v>
      </c>
      <c r="C383" s="61" t="s">
        <v>374</v>
      </c>
      <c r="D383" s="61" t="s">
        <v>260</v>
      </c>
      <c r="E383" s="61" t="s">
        <v>715</v>
      </c>
      <c r="F383" s="61">
        <v>600</v>
      </c>
      <c r="G383" s="31">
        <v>3373</v>
      </c>
      <c r="H383" s="31">
        <v>3372.9</v>
      </c>
    </row>
    <row r="384" spans="1:8" customFormat="1" ht="47.25" x14ac:dyDescent="0.25">
      <c r="A384" s="60" t="s">
        <v>1172</v>
      </c>
      <c r="B384" s="61">
        <v>803</v>
      </c>
      <c r="C384" s="62" t="s">
        <v>374</v>
      </c>
      <c r="D384" s="62" t="s">
        <v>260</v>
      </c>
      <c r="E384" s="61" t="s">
        <v>1173</v>
      </c>
      <c r="F384" s="61"/>
      <c r="G384" s="31">
        <f>SUM(G385)</f>
        <v>1001.1</v>
      </c>
      <c r="H384" s="31">
        <f>SUM(H385)</f>
        <v>1001.1</v>
      </c>
    </row>
    <row r="385" spans="1:8" customFormat="1" ht="78.75" x14ac:dyDescent="0.25">
      <c r="A385" s="60" t="s">
        <v>1174</v>
      </c>
      <c r="B385" s="61">
        <v>803</v>
      </c>
      <c r="C385" s="62" t="s">
        <v>374</v>
      </c>
      <c r="D385" s="62" t="s">
        <v>260</v>
      </c>
      <c r="E385" s="61" t="s">
        <v>1175</v>
      </c>
      <c r="F385" s="61">
        <v>600</v>
      </c>
      <c r="G385" s="31">
        <v>1001.1</v>
      </c>
      <c r="H385" s="31">
        <v>1001.1</v>
      </c>
    </row>
    <row r="386" spans="1:8" customFormat="1" ht="47.25" x14ac:dyDescent="0.25">
      <c r="A386" s="60" t="s">
        <v>1001</v>
      </c>
      <c r="B386" s="61">
        <v>803</v>
      </c>
      <c r="C386" s="62" t="s">
        <v>374</v>
      </c>
      <c r="D386" s="62" t="s">
        <v>260</v>
      </c>
      <c r="E386" s="61" t="s">
        <v>999</v>
      </c>
      <c r="F386" s="61"/>
      <c r="G386" s="31">
        <f>SUM(G387)</f>
        <v>7787.3</v>
      </c>
      <c r="H386" s="31">
        <f>SUM(H387)</f>
        <v>7787.1</v>
      </c>
    </row>
    <row r="387" spans="1:8" customFormat="1" ht="63" x14ac:dyDescent="0.25">
      <c r="A387" s="60" t="s">
        <v>1002</v>
      </c>
      <c r="B387" s="61">
        <v>803</v>
      </c>
      <c r="C387" s="62" t="s">
        <v>374</v>
      </c>
      <c r="D387" s="62" t="s">
        <v>260</v>
      </c>
      <c r="E387" s="61" t="s">
        <v>1000</v>
      </c>
      <c r="F387" s="61">
        <v>600</v>
      </c>
      <c r="G387" s="31">
        <v>7787.3</v>
      </c>
      <c r="H387" s="31">
        <v>7787.1</v>
      </c>
    </row>
    <row r="388" spans="1:8" customFormat="1" ht="15.75" x14ac:dyDescent="0.25">
      <c r="A388" s="60" t="s">
        <v>1176</v>
      </c>
      <c r="B388" s="61">
        <v>803</v>
      </c>
      <c r="C388" s="62" t="s">
        <v>374</v>
      </c>
      <c r="D388" s="62" t="s">
        <v>260</v>
      </c>
      <c r="E388" s="61" t="s">
        <v>1177</v>
      </c>
      <c r="F388" s="61"/>
      <c r="G388" s="31">
        <f>SUM(G389,G390)</f>
        <v>5000</v>
      </c>
      <c r="H388" s="31">
        <f>SUM(H389,H390)</f>
        <v>5000</v>
      </c>
    </row>
    <row r="389" spans="1:8" customFormat="1" ht="47.25" hidden="1" x14ac:dyDescent="0.25">
      <c r="A389" s="60" t="s">
        <v>1167</v>
      </c>
      <c r="B389" s="61">
        <v>803</v>
      </c>
      <c r="C389" s="62" t="s">
        <v>374</v>
      </c>
      <c r="D389" s="62" t="s">
        <v>260</v>
      </c>
      <c r="E389" s="61" t="s">
        <v>1178</v>
      </c>
      <c r="F389" s="61">
        <v>600</v>
      </c>
      <c r="G389" s="31">
        <v>0</v>
      </c>
      <c r="H389" s="31">
        <v>0</v>
      </c>
    </row>
    <row r="390" spans="1:8" customFormat="1" ht="47.25" x14ac:dyDescent="0.25">
      <c r="A390" s="60" t="s">
        <v>1179</v>
      </c>
      <c r="B390" s="61">
        <v>803</v>
      </c>
      <c r="C390" s="62" t="s">
        <v>374</v>
      </c>
      <c r="D390" s="62" t="s">
        <v>260</v>
      </c>
      <c r="E390" s="61" t="s">
        <v>1180</v>
      </c>
      <c r="F390" s="61">
        <v>600</v>
      </c>
      <c r="G390" s="31">
        <v>5000</v>
      </c>
      <c r="H390" s="31">
        <v>5000</v>
      </c>
    </row>
    <row r="391" spans="1:8" customFormat="1" ht="47.25" x14ac:dyDescent="0.25">
      <c r="A391" s="60" t="s">
        <v>536</v>
      </c>
      <c r="B391" s="61">
        <v>803</v>
      </c>
      <c r="C391" s="62" t="s">
        <v>374</v>
      </c>
      <c r="D391" s="62" t="s">
        <v>260</v>
      </c>
      <c r="E391" s="61" t="s">
        <v>537</v>
      </c>
      <c r="F391" s="61"/>
      <c r="G391" s="31">
        <f>SUM(G392:G394)</f>
        <v>124465</v>
      </c>
      <c r="H391" s="31">
        <f>SUM(H392:H394)</f>
        <v>124364.9</v>
      </c>
    </row>
    <row r="392" spans="1:8" customFormat="1" ht="63" x14ac:dyDescent="0.25">
      <c r="A392" s="64" t="s">
        <v>627</v>
      </c>
      <c r="B392" s="61">
        <v>803</v>
      </c>
      <c r="C392" s="62" t="s">
        <v>374</v>
      </c>
      <c r="D392" s="62" t="s">
        <v>260</v>
      </c>
      <c r="E392" s="61" t="s">
        <v>628</v>
      </c>
      <c r="F392" s="61">
        <v>600</v>
      </c>
      <c r="G392" s="31">
        <v>70622.8</v>
      </c>
      <c r="H392" s="31">
        <v>70557.8</v>
      </c>
    </row>
    <row r="393" spans="1:8" customFormat="1" ht="63" x14ac:dyDescent="0.25">
      <c r="A393" s="64" t="s">
        <v>629</v>
      </c>
      <c r="B393" s="61">
        <v>803</v>
      </c>
      <c r="C393" s="62" t="s">
        <v>374</v>
      </c>
      <c r="D393" s="62" t="s">
        <v>260</v>
      </c>
      <c r="E393" s="61" t="s">
        <v>630</v>
      </c>
      <c r="F393" s="61">
        <v>600</v>
      </c>
      <c r="G393" s="31">
        <v>19179.599999999999</v>
      </c>
      <c r="H393" s="31">
        <v>19166.599999999999</v>
      </c>
    </row>
    <row r="394" spans="1:8" customFormat="1" ht="63" x14ac:dyDescent="0.25">
      <c r="A394" s="64" t="s">
        <v>631</v>
      </c>
      <c r="B394" s="61">
        <v>803</v>
      </c>
      <c r="C394" s="62" t="s">
        <v>374</v>
      </c>
      <c r="D394" s="62" t="s">
        <v>260</v>
      </c>
      <c r="E394" s="61" t="s">
        <v>632</v>
      </c>
      <c r="F394" s="61">
        <v>600</v>
      </c>
      <c r="G394" s="31">
        <v>34662.6</v>
      </c>
      <c r="H394" s="31">
        <v>34640.5</v>
      </c>
    </row>
    <row r="395" spans="1:8" customFormat="1" ht="31.5" x14ac:dyDescent="0.25">
      <c r="A395" s="60" t="s">
        <v>1093</v>
      </c>
      <c r="B395" s="61">
        <v>803</v>
      </c>
      <c r="C395" s="62" t="s">
        <v>374</v>
      </c>
      <c r="D395" s="62" t="s">
        <v>260</v>
      </c>
      <c r="E395" s="61" t="s">
        <v>398</v>
      </c>
      <c r="F395" s="61"/>
      <c r="G395" s="31">
        <f>G396</f>
        <v>1372.3</v>
      </c>
      <c r="H395" s="31">
        <f>H396</f>
        <v>1000.3</v>
      </c>
    </row>
    <row r="396" spans="1:8" customFormat="1" ht="31.5" x14ac:dyDescent="0.25">
      <c r="A396" s="60" t="s">
        <v>446</v>
      </c>
      <c r="B396" s="61">
        <v>803</v>
      </c>
      <c r="C396" s="62" t="s">
        <v>374</v>
      </c>
      <c r="D396" s="62" t="s">
        <v>260</v>
      </c>
      <c r="E396" s="61" t="s">
        <v>427</v>
      </c>
      <c r="F396" s="61"/>
      <c r="G396" s="31">
        <f>SUM(G397:G398)</f>
        <v>1372.3</v>
      </c>
      <c r="H396" s="31">
        <f>SUM(H397:H398)</f>
        <v>1000.3</v>
      </c>
    </row>
    <row r="397" spans="1:8" customFormat="1" ht="63" x14ac:dyDescent="0.25">
      <c r="A397" s="60" t="s">
        <v>1181</v>
      </c>
      <c r="B397" s="61">
        <v>803</v>
      </c>
      <c r="C397" s="62" t="s">
        <v>374</v>
      </c>
      <c r="D397" s="62" t="s">
        <v>260</v>
      </c>
      <c r="E397" s="61" t="s">
        <v>1182</v>
      </c>
      <c r="F397" s="61">
        <v>600</v>
      </c>
      <c r="G397" s="31">
        <v>622</v>
      </c>
      <c r="H397" s="31">
        <v>622</v>
      </c>
    </row>
    <row r="398" spans="1:8" customFormat="1" ht="63" x14ac:dyDescent="0.25">
      <c r="A398" s="60" t="s">
        <v>1162</v>
      </c>
      <c r="B398" s="61">
        <v>803</v>
      </c>
      <c r="C398" s="62" t="s">
        <v>374</v>
      </c>
      <c r="D398" s="62" t="s">
        <v>260</v>
      </c>
      <c r="E398" s="61" t="s">
        <v>1163</v>
      </c>
      <c r="F398" s="61">
        <v>600</v>
      </c>
      <c r="G398" s="31">
        <v>750.3</v>
      </c>
      <c r="H398" s="31">
        <v>378.3</v>
      </c>
    </row>
    <row r="399" spans="1:8" customFormat="1" ht="15.75" x14ac:dyDescent="0.25">
      <c r="A399" s="64" t="s">
        <v>292</v>
      </c>
      <c r="B399" s="61">
        <v>803</v>
      </c>
      <c r="C399" s="62" t="s">
        <v>374</v>
      </c>
      <c r="D399" s="62" t="s">
        <v>260</v>
      </c>
      <c r="E399" s="61" t="s">
        <v>293</v>
      </c>
      <c r="F399" s="61"/>
      <c r="G399" s="35">
        <f>SUM(G400)</f>
        <v>2701.9</v>
      </c>
      <c r="H399" s="35">
        <f>SUM(H400)</f>
        <v>2701.9</v>
      </c>
    </row>
    <row r="400" spans="1:8" customFormat="1" ht="15.75" x14ac:dyDescent="0.25">
      <c r="A400" s="64" t="s">
        <v>294</v>
      </c>
      <c r="B400" s="61">
        <v>803</v>
      </c>
      <c r="C400" s="62" t="s">
        <v>374</v>
      </c>
      <c r="D400" s="62" t="s">
        <v>260</v>
      </c>
      <c r="E400" s="61" t="s">
        <v>295</v>
      </c>
      <c r="F400" s="61"/>
      <c r="G400" s="35">
        <f>SUM(G401)</f>
        <v>2701.9</v>
      </c>
      <c r="H400" s="35">
        <f>SUM(H401)</f>
        <v>2701.9</v>
      </c>
    </row>
    <row r="401" spans="1:8" customFormat="1" ht="47.25" x14ac:dyDescent="0.25">
      <c r="A401" s="64" t="s">
        <v>639</v>
      </c>
      <c r="B401" s="61">
        <v>803</v>
      </c>
      <c r="C401" s="62" t="s">
        <v>374</v>
      </c>
      <c r="D401" s="62" t="s">
        <v>260</v>
      </c>
      <c r="E401" s="61" t="s">
        <v>322</v>
      </c>
      <c r="F401" s="61">
        <v>600</v>
      </c>
      <c r="G401" s="35">
        <v>2701.9</v>
      </c>
      <c r="H401" s="35">
        <v>2701.9</v>
      </c>
    </row>
    <row r="402" spans="1:8" customFormat="1" ht="15.75" hidden="1" x14ac:dyDescent="0.25">
      <c r="A402" s="100" t="s">
        <v>447</v>
      </c>
      <c r="B402" s="56">
        <v>801</v>
      </c>
      <c r="C402" s="57" t="s">
        <v>331</v>
      </c>
      <c r="D402" s="57" t="s">
        <v>261</v>
      </c>
      <c r="E402" s="56"/>
      <c r="F402" s="56"/>
      <c r="G402" s="59">
        <f t="shared" ref="G402:H405" si="3">SUM(G403)</f>
        <v>0</v>
      </c>
      <c r="H402" s="59">
        <f t="shared" si="3"/>
        <v>0</v>
      </c>
    </row>
    <row r="403" spans="1:8" customFormat="1" ht="15.75" hidden="1" x14ac:dyDescent="0.25">
      <c r="A403" s="100" t="s">
        <v>448</v>
      </c>
      <c r="B403" s="56">
        <v>801</v>
      </c>
      <c r="C403" s="57" t="s">
        <v>449</v>
      </c>
      <c r="D403" s="57" t="s">
        <v>450</v>
      </c>
      <c r="E403" s="56"/>
      <c r="F403" s="56"/>
      <c r="G403" s="59">
        <f t="shared" si="3"/>
        <v>0</v>
      </c>
      <c r="H403" s="59">
        <f t="shared" si="3"/>
        <v>0</v>
      </c>
    </row>
    <row r="404" spans="1:8" customFormat="1" ht="47.25" hidden="1" x14ac:dyDescent="0.25">
      <c r="A404" s="60" t="s">
        <v>397</v>
      </c>
      <c r="B404" s="61">
        <v>801</v>
      </c>
      <c r="C404" s="62" t="s">
        <v>331</v>
      </c>
      <c r="D404" s="62" t="s">
        <v>450</v>
      </c>
      <c r="E404" s="61" t="s">
        <v>398</v>
      </c>
      <c r="F404" s="61"/>
      <c r="G404" s="31">
        <f t="shared" si="3"/>
        <v>0</v>
      </c>
      <c r="H404" s="31">
        <f t="shared" si="3"/>
        <v>0</v>
      </c>
    </row>
    <row r="405" spans="1:8" customFormat="1" ht="31.5" hidden="1" x14ac:dyDescent="0.25">
      <c r="A405" s="60" t="s">
        <v>451</v>
      </c>
      <c r="B405" s="61">
        <v>801</v>
      </c>
      <c r="C405" s="62" t="s">
        <v>331</v>
      </c>
      <c r="D405" s="62" t="s">
        <v>450</v>
      </c>
      <c r="E405" s="61" t="s">
        <v>452</v>
      </c>
      <c r="F405" s="61"/>
      <c r="G405" s="31">
        <f t="shared" si="3"/>
        <v>0</v>
      </c>
      <c r="H405" s="31">
        <f t="shared" si="3"/>
        <v>0</v>
      </c>
    </row>
    <row r="406" spans="1:8" customFormat="1" ht="63" hidden="1" x14ac:dyDescent="0.25">
      <c r="A406" s="73" t="s">
        <v>453</v>
      </c>
      <c r="B406" s="61">
        <v>801</v>
      </c>
      <c r="C406" s="62" t="s">
        <v>331</v>
      </c>
      <c r="D406" s="62" t="s">
        <v>450</v>
      </c>
      <c r="E406" s="61" t="s">
        <v>454</v>
      </c>
      <c r="F406" s="61">
        <v>200</v>
      </c>
      <c r="G406" s="31"/>
      <c r="H406" s="31"/>
    </row>
    <row r="407" spans="1:8" customFormat="1" ht="15.75" x14ac:dyDescent="0.25">
      <c r="A407" s="55" t="s">
        <v>455</v>
      </c>
      <c r="B407" s="56">
        <v>801</v>
      </c>
      <c r="C407" s="57" t="s">
        <v>346</v>
      </c>
      <c r="D407" s="57" t="s">
        <v>261</v>
      </c>
      <c r="E407" s="61"/>
      <c r="F407" s="61"/>
      <c r="G407" s="59">
        <f>SUM(G408,G412,G420,G428)</f>
        <v>46614.8</v>
      </c>
      <c r="H407" s="59">
        <f>SUM(H408,H412,H420,H428)</f>
        <v>40450.5</v>
      </c>
    </row>
    <row r="408" spans="1:8" customFormat="1" ht="15.75" x14ac:dyDescent="0.25">
      <c r="A408" s="55" t="s">
        <v>507</v>
      </c>
      <c r="B408" s="67">
        <v>802</v>
      </c>
      <c r="C408" s="57">
        <v>10</v>
      </c>
      <c r="D408" s="57" t="s">
        <v>260</v>
      </c>
      <c r="E408" s="56"/>
      <c r="F408" s="56"/>
      <c r="G408" s="59">
        <f t="shared" ref="G408:H410" si="4">SUM(G409)</f>
        <v>11626.3</v>
      </c>
      <c r="H408" s="59">
        <f t="shared" si="4"/>
        <v>11626.3</v>
      </c>
    </row>
    <row r="409" spans="1:8" customFormat="1" ht="15.75" x14ac:dyDescent="0.25">
      <c r="A409" s="60" t="s">
        <v>292</v>
      </c>
      <c r="B409" s="61">
        <v>802</v>
      </c>
      <c r="C409" s="62">
        <v>10</v>
      </c>
      <c r="D409" s="62" t="s">
        <v>260</v>
      </c>
      <c r="E409" s="61" t="s">
        <v>293</v>
      </c>
      <c r="F409" s="61"/>
      <c r="G409" s="31">
        <f t="shared" si="4"/>
        <v>11626.3</v>
      </c>
      <c r="H409" s="31">
        <f t="shared" si="4"/>
        <v>11626.3</v>
      </c>
    </row>
    <row r="410" spans="1:8" customFormat="1" ht="15.75" x14ac:dyDescent="0.25">
      <c r="A410" s="60" t="s">
        <v>508</v>
      </c>
      <c r="B410" s="61">
        <v>802</v>
      </c>
      <c r="C410" s="62" t="s">
        <v>346</v>
      </c>
      <c r="D410" s="62" t="s">
        <v>260</v>
      </c>
      <c r="E410" s="61" t="s">
        <v>509</v>
      </c>
      <c r="F410" s="61"/>
      <c r="G410" s="31">
        <f t="shared" si="4"/>
        <v>11626.3</v>
      </c>
      <c r="H410" s="31">
        <f t="shared" si="4"/>
        <v>11626.3</v>
      </c>
    </row>
    <row r="411" spans="1:8" customFormat="1" ht="47.25" x14ac:dyDescent="0.25">
      <c r="A411" s="64" t="s">
        <v>510</v>
      </c>
      <c r="B411" s="70">
        <v>802</v>
      </c>
      <c r="C411" s="62">
        <v>10</v>
      </c>
      <c r="D411" s="62" t="s">
        <v>260</v>
      </c>
      <c r="E411" s="61" t="s">
        <v>511</v>
      </c>
      <c r="F411" s="61">
        <v>300</v>
      </c>
      <c r="G411" s="31">
        <v>11626.3</v>
      </c>
      <c r="H411" s="31">
        <v>11626.3</v>
      </c>
    </row>
    <row r="412" spans="1:8" customFormat="1" ht="15.75" x14ac:dyDescent="0.25">
      <c r="A412" s="100" t="s">
        <v>456</v>
      </c>
      <c r="B412" s="56">
        <v>801</v>
      </c>
      <c r="C412" s="57" t="s">
        <v>346</v>
      </c>
      <c r="D412" s="57" t="s">
        <v>326</v>
      </c>
      <c r="E412" s="91"/>
      <c r="F412" s="61"/>
      <c r="G412" s="59">
        <f>SUM(G413,G417)</f>
        <v>2300</v>
      </c>
      <c r="H412" s="59">
        <f>SUM(H413,H417)</f>
        <v>2241.4</v>
      </c>
    </row>
    <row r="413" spans="1:8" customFormat="1" ht="47.25" hidden="1" x14ac:dyDescent="0.25">
      <c r="A413" s="60" t="s">
        <v>397</v>
      </c>
      <c r="B413" s="61">
        <v>801</v>
      </c>
      <c r="C413" s="62" t="s">
        <v>346</v>
      </c>
      <c r="D413" s="62" t="s">
        <v>326</v>
      </c>
      <c r="E413" s="61" t="s">
        <v>398</v>
      </c>
      <c r="F413" s="56"/>
      <c r="G413" s="31">
        <f>G414</f>
        <v>0</v>
      </c>
      <c r="H413" s="31">
        <f>H414</f>
        <v>0</v>
      </c>
    </row>
    <row r="414" spans="1:8" customFormat="1" ht="31.5" hidden="1" x14ac:dyDescent="0.25">
      <c r="A414" s="64" t="s">
        <v>915</v>
      </c>
      <c r="B414" s="61">
        <v>801</v>
      </c>
      <c r="C414" s="62" t="s">
        <v>346</v>
      </c>
      <c r="D414" s="62" t="s">
        <v>326</v>
      </c>
      <c r="E414" s="61" t="s">
        <v>914</v>
      </c>
      <c r="F414" s="61"/>
      <c r="G414" s="31">
        <f>SUM(G415:G416)</f>
        <v>0</v>
      </c>
      <c r="H414" s="31">
        <f>SUM(H415:H416)</f>
        <v>0</v>
      </c>
    </row>
    <row r="415" spans="1:8" customFormat="1" ht="47.25" hidden="1" x14ac:dyDescent="0.25">
      <c r="A415" s="60" t="s">
        <v>918</v>
      </c>
      <c r="B415" s="61">
        <v>801</v>
      </c>
      <c r="C415" s="62" t="s">
        <v>346</v>
      </c>
      <c r="D415" s="62" t="s">
        <v>326</v>
      </c>
      <c r="E415" s="61" t="s">
        <v>916</v>
      </c>
      <c r="F415" s="61">
        <v>400</v>
      </c>
      <c r="G415" s="31"/>
      <c r="H415" s="31"/>
    </row>
    <row r="416" spans="1:8" customFormat="1" ht="47.25" hidden="1" x14ac:dyDescent="0.25">
      <c r="A416" s="60" t="s">
        <v>918</v>
      </c>
      <c r="B416" s="61">
        <v>801</v>
      </c>
      <c r="C416" s="62" t="s">
        <v>346</v>
      </c>
      <c r="D416" s="62" t="s">
        <v>326</v>
      </c>
      <c r="E416" s="61" t="s">
        <v>917</v>
      </c>
      <c r="F416" s="61">
        <v>400</v>
      </c>
      <c r="G416" s="31"/>
      <c r="H416" s="31"/>
    </row>
    <row r="417" spans="1:8" customFormat="1" ht="15.75" x14ac:dyDescent="0.25">
      <c r="A417" s="73" t="s">
        <v>292</v>
      </c>
      <c r="B417" s="61">
        <v>801</v>
      </c>
      <c r="C417" s="61" t="s">
        <v>346</v>
      </c>
      <c r="D417" s="61" t="s">
        <v>326</v>
      </c>
      <c r="E417" s="61" t="s">
        <v>293</v>
      </c>
      <c r="F417" s="61"/>
      <c r="G417" s="31">
        <f>SUM(G418)</f>
        <v>2300</v>
      </c>
      <c r="H417" s="31">
        <f>SUM(H418)</f>
        <v>2241.4</v>
      </c>
    </row>
    <row r="418" spans="1:8" customFormat="1" ht="15.75" x14ac:dyDescent="0.25">
      <c r="A418" s="73" t="s">
        <v>294</v>
      </c>
      <c r="B418" s="61">
        <v>801</v>
      </c>
      <c r="C418" s="61" t="s">
        <v>346</v>
      </c>
      <c r="D418" s="61" t="s">
        <v>326</v>
      </c>
      <c r="E418" s="61" t="s">
        <v>295</v>
      </c>
      <c r="F418" s="61"/>
      <c r="G418" s="31">
        <f>SUM(G419)</f>
        <v>2300</v>
      </c>
      <c r="H418" s="31">
        <f>SUM(H419)</f>
        <v>2241.4</v>
      </c>
    </row>
    <row r="419" spans="1:8" customFormat="1" ht="15.75" x14ac:dyDescent="0.25">
      <c r="A419" s="73" t="s">
        <v>457</v>
      </c>
      <c r="B419" s="61">
        <v>801</v>
      </c>
      <c r="C419" s="61" t="s">
        <v>346</v>
      </c>
      <c r="D419" s="61" t="s">
        <v>326</v>
      </c>
      <c r="E419" s="61" t="s">
        <v>322</v>
      </c>
      <c r="F419" s="61">
        <v>300</v>
      </c>
      <c r="G419" s="31">
        <v>2300</v>
      </c>
      <c r="H419" s="31">
        <v>2241.4</v>
      </c>
    </row>
    <row r="420" spans="1:8" customFormat="1" ht="15.75" x14ac:dyDescent="0.25">
      <c r="A420" s="111" t="s">
        <v>458</v>
      </c>
      <c r="B420" s="112">
        <v>801</v>
      </c>
      <c r="C420" s="113">
        <v>10</v>
      </c>
      <c r="D420" s="113" t="s">
        <v>274</v>
      </c>
      <c r="E420" s="113"/>
      <c r="F420" s="113"/>
      <c r="G420" s="59">
        <f>SUM(G421,G425)</f>
        <v>3652</v>
      </c>
      <c r="H420" s="59">
        <f>SUM(H421,H425)</f>
        <v>3634.4</v>
      </c>
    </row>
    <row r="421" spans="1:8" customFormat="1" ht="31.5" x14ac:dyDescent="0.25">
      <c r="A421" s="60" t="s">
        <v>1157</v>
      </c>
      <c r="B421" s="61">
        <v>803</v>
      </c>
      <c r="C421" s="62">
        <v>10</v>
      </c>
      <c r="D421" s="62" t="s">
        <v>274</v>
      </c>
      <c r="E421" s="61" t="s">
        <v>464</v>
      </c>
      <c r="F421" s="61"/>
      <c r="G421" s="31">
        <f t="shared" ref="G421:H423" si="5">SUM(G422)</f>
        <v>52</v>
      </c>
      <c r="H421" s="31">
        <f t="shared" si="5"/>
        <v>34.4</v>
      </c>
    </row>
    <row r="422" spans="1:8" customFormat="1" ht="47.25" x14ac:dyDescent="0.25">
      <c r="A422" s="60" t="s">
        <v>465</v>
      </c>
      <c r="B422" s="61">
        <v>803</v>
      </c>
      <c r="C422" s="62">
        <v>10</v>
      </c>
      <c r="D422" s="62" t="s">
        <v>274</v>
      </c>
      <c r="E422" s="61" t="s">
        <v>522</v>
      </c>
      <c r="F422" s="61"/>
      <c r="G422" s="31">
        <f t="shared" si="5"/>
        <v>52</v>
      </c>
      <c r="H422" s="31">
        <f t="shared" si="5"/>
        <v>34.4</v>
      </c>
    </row>
    <row r="423" spans="1:8" customFormat="1" ht="94.5" x14ac:dyDescent="0.25">
      <c r="A423" s="60" t="s">
        <v>640</v>
      </c>
      <c r="B423" s="61">
        <v>803</v>
      </c>
      <c r="C423" s="62">
        <v>10</v>
      </c>
      <c r="D423" s="62" t="s">
        <v>274</v>
      </c>
      <c r="E423" s="61" t="s">
        <v>641</v>
      </c>
      <c r="F423" s="61"/>
      <c r="G423" s="31">
        <f t="shared" si="5"/>
        <v>52</v>
      </c>
      <c r="H423" s="31">
        <f t="shared" si="5"/>
        <v>34.4</v>
      </c>
    </row>
    <row r="424" spans="1:8" customFormat="1" ht="110.25" x14ac:dyDescent="0.25">
      <c r="A424" s="64" t="s">
        <v>642</v>
      </c>
      <c r="B424" s="61">
        <v>803</v>
      </c>
      <c r="C424" s="62">
        <v>10</v>
      </c>
      <c r="D424" s="62" t="s">
        <v>274</v>
      </c>
      <c r="E424" s="61" t="s">
        <v>643</v>
      </c>
      <c r="F424" s="61">
        <v>600</v>
      </c>
      <c r="G424" s="35">
        <v>52</v>
      </c>
      <c r="H424" s="35">
        <v>34.4</v>
      </c>
    </row>
    <row r="425" spans="1:8" customFormat="1" ht="15.75" x14ac:dyDescent="0.25">
      <c r="A425" s="99" t="s">
        <v>292</v>
      </c>
      <c r="B425" s="101">
        <v>801</v>
      </c>
      <c r="C425" s="102">
        <v>10</v>
      </c>
      <c r="D425" s="102" t="s">
        <v>274</v>
      </c>
      <c r="E425" s="102" t="s">
        <v>293</v>
      </c>
      <c r="F425" s="102"/>
      <c r="G425" s="31">
        <f>SUM(G426)</f>
        <v>3600</v>
      </c>
      <c r="H425" s="31">
        <f>SUM(H426)</f>
        <v>3600</v>
      </c>
    </row>
    <row r="426" spans="1:8" customFormat="1" ht="15.75" x14ac:dyDescent="0.25">
      <c r="A426" s="99" t="s">
        <v>294</v>
      </c>
      <c r="B426" s="101">
        <v>801</v>
      </c>
      <c r="C426" s="102">
        <v>10</v>
      </c>
      <c r="D426" s="102" t="s">
        <v>274</v>
      </c>
      <c r="E426" s="102" t="s">
        <v>295</v>
      </c>
      <c r="F426" s="102"/>
      <c r="G426" s="31">
        <f>SUM(G427)</f>
        <v>3600</v>
      </c>
      <c r="H426" s="31">
        <f>SUM(H427)</f>
        <v>3600</v>
      </c>
    </row>
    <row r="427" spans="1:8" customFormat="1" ht="94.5" x14ac:dyDescent="0.25">
      <c r="A427" s="7" t="s">
        <v>459</v>
      </c>
      <c r="B427" s="101">
        <v>801</v>
      </c>
      <c r="C427" s="102">
        <v>10</v>
      </c>
      <c r="D427" s="102" t="s">
        <v>274</v>
      </c>
      <c r="E427" s="102" t="s">
        <v>460</v>
      </c>
      <c r="F427" s="102">
        <v>400</v>
      </c>
      <c r="G427" s="103">
        <v>3600</v>
      </c>
      <c r="H427" s="103">
        <v>3600</v>
      </c>
    </row>
    <row r="428" spans="1:8" customFormat="1" ht="15.75" x14ac:dyDescent="0.25">
      <c r="A428" s="55" t="s">
        <v>461</v>
      </c>
      <c r="B428" s="112">
        <v>801</v>
      </c>
      <c r="C428" s="57">
        <v>10</v>
      </c>
      <c r="D428" s="57" t="s">
        <v>462</v>
      </c>
      <c r="E428" s="56"/>
      <c r="F428" s="56"/>
      <c r="G428" s="59">
        <f>SUM(G429,G433)</f>
        <v>29036.5</v>
      </c>
      <c r="H428" s="59">
        <f>SUM(H429,H433)</f>
        <v>22948.400000000001</v>
      </c>
    </row>
    <row r="429" spans="1:8" customFormat="1" ht="47.25" x14ac:dyDescent="0.25">
      <c r="A429" s="60" t="s">
        <v>463</v>
      </c>
      <c r="B429" s="101">
        <v>801</v>
      </c>
      <c r="C429" s="62">
        <v>10</v>
      </c>
      <c r="D429" s="62" t="s">
        <v>462</v>
      </c>
      <c r="E429" s="62" t="s">
        <v>464</v>
      </c>
      <c r="F429" s="61"/>
      <c r="G429" s="31">
        <f>G430</f>
        <v>10365.9</v>
      </c>
      <c r="H429" s="31">
        <f>H430</f>
        <v>4294.3999999999996</v>
      </c>
    </row>
    <row r="430" spans="1:8" customFormat="1" ht="47.25" x14ac:dyDescent="0.25">
      <c r="A430" s="60" t="s">
        <v>465</v>
      </c>
      <c r="B430" s="101">
        <v>801</v>
      </c>
      <c r="C430" s="62">
        <v>10</v>
      </c>
      <c r="D430" s="62" t="s">
        <v>462</v>
      </c>
      <c r="E430" s="61" t="s">
        <v>466</v>
      </c>
      <c r="F430" s="61"/>
      <c r="G430" s="31">
        <f>G431</f>
        <v>10365.9</v>
      </c>
      <c r="H430" s="31">
        <f>H431</f>
        <v>4294.3999999999996</v>
      </c>
    </row>
    <row r="431" spans="1:8" customFormat="1" ht="63" x14ac:dyDescent="0.25">
      <c r="A431" s="64" t="s">
        <v>467</v>
      </c>
      <c r="B431" s="101">
        <v>801</v>
      </c>
      <c r="C431" s="62">
        <v>10</v>
      </c>
      <c r="D431" s="62" t="s">
        <v>462</v>
      </c>
      <c r="E431" s="61" t="s">
        <v>468</v>
      </c>
      <c r="F431" s="61"/>
      <c r="G431" s="31">
        <f>SUM(G432:G432)</f>
        <v>10365.9</v>
      </c>
      <c r="H431" s="31">
        <f>SUM(H432:H432)</f>
        <v>4294.3999999999996</v>
      </c>
    </row>
    <row r="432" spans="1:8" customFormat="1" ht="47.25" x14ac:dyDescent="0.25">
      <c r="A432" s="7" t="s">
        <v>469</v>
      </c>
      <c r="B432" s="101">
        <v>801</v>
      </c>
      <c r="C432" s="62">
        <v>10</v>
      </c>
      <c r="D432" s="62" t="s">
        <v>462</v>
      </c>
      <c r="E432" s="61" t="s">
        <v>470</v>
      </c>
      <c r="F432" s="102">
        <v>400</v>
      </c>
      <c r="G432" s="31">
        <v>10365.9</v>
      </c>
      <c r="H432" s="31">
        <v>4294.3999999999996</v>
      </c>
    </row>
    <row r="433" spans="1:8" customFormat="1" ht="31.5" x14ac:dyDescent="0.3">
      <c r="A433" s="60" t="s">
        <v>303</v>
      </c>
      <c r="B433" s="61">
        <v>803</v>
      </c>
      <c r="C433" s="62">
        <v>10</v>
      </c>
      <c r="D433" s="62" t="s">
        <v>462</v>
      </c>
      <c r="E433" s="61" t="s">
        <v>304</v>
      </c>
      <c r="F433" s="63"/>
      <c r="G433" s="31">
        <f>SUM(G434)</f>
        <v>18670.599999999999</v>
      </c>
      <c r="H433" s="31">
        <f>SUM(H434)</f>
        <v>18654</v>
      </c>
    </row>
    <row r="434" spans="1:8" customFormat="1" ht="31.5" x14ac:dyDescent="0.3">
      <c r="A434" s="60" t="s">
        <v>305</v>
      </c>
      <c r="B434" s="61">
        <v>803</v>
      </c>
      <c r="C434" s="62">
        <v>10</v>
      </c>
      <c r="D434" s="62" t="s">
        <v>462</v>
      </c>
      <c r="E434" s="61" t="s">
        <v>306</v>
      </c>
      <c r="F434" s="63"/>
      <c r="G434" s="31">
        <f>SUM(G435:G442)</f>
        <v>18670.599999999999</v>
      </c>
      <c r="H434" s="31">
        <f>SUM(H435:H442)</f>
        <v>18654</v>
      </c>
    </row>
    <row r="435" spans="1:8" customFormat="1" ht="94.5" x14ac:dyDescent="0.25">
      <c r="A435" s="64" t="s">
        <v>277</v>
      </c>
      <c r="B435" s="61">
        <v>803</v>
      </c>
      <c r="C435" s="62">
        <v>10</v>
      </c>
      <c r="D435" s="62" t="s">
        <v>462</v>
      </c>
      <c r="E435" s="61" t="s">
        <v>473</v>
      </c>
      <c r="F435" s="61">
        <v>100</v>
      </c>
      <c r="G435" s="31">
        <v>14443.3</v>
      </c>
      <c r="H435" s="31">
        <v>14443.2</v>
      </c>
    </row>
    <row r="436" spans="1:8" customFormat="1" ht="47.25" x14ac:dyDescent="0.25">
      <c r="A436" s="65" t="s">
        <v>279</v>
      </c>
      <c r="B436" s="66">
        <v>803</v>
      </c>
      <c r="C436" s="62">
        <v>10</v>
      </c>
      <c r="D436" s="62" t="s">
        <v>462</v>
      </c>
      <c r="E436" s="61" t="s">
        <v>473</v>
      </c>
      <c r="F436" s="66">
        <v>200</v>
      </c>
      <c r="G436" s="31">
        <v>522</v>
      </c>
      <c r="H436" s="31">
        <v>505.7</v>
      </c>
    </row>
    <row r="437" spans="1:8" customFormat="1" ht="31.5" hidden="1" x14ac:dyDescent="0.25">
      <c r="A437" s="65" t="s">
        <v>280</v>
      </c>
      <c r="B437" s="66">
        <v>803</v>
      </c>
      <c r="C437" s="62">
        <v>10</v>
      </c>
      <c r="D437" s="62" t="s">
        <v>462</v>
      </c>
      <c r="E437" s="61" t="s">
        <v>473</v>
      </c>
      <c r="F437" s="66">
        <v>800</v>
      </c>
      <c r="G437" s="31"/>
      <c r="H437" s="31"/>
    </row>
    <row r="438" spans="1:8" customFormat="1" ht="126" x14ac:dyDescent="0.25">
      <c r="A438" s="64" t="s">
        <v>281</v>
      </c>
      <c r="B438" s="61">
        <v>803</v>
      </c>
      <c r="C438" s="62" t="s">
        <v>346</v>
      </c>
      <c r="D438" s="62" t="s">
        <v>462</v>
      </c>
      <c r="E438" s="61" t="s">
        <v>474</v>
      </c>
      <c r="F438" s="61">
        <v>100</v>
      </c>
      <c r="G438" s="31">
        <v>1004.7</v>
      </c>
      <c r="H438" s="31">
        <v>1004.5</v>
      </c>
    </row>
    <row r="439" spans="1:8" customFormat="1" ht="94.5" hidden="1" x14ac:dyDescent="0.25">
      <c r="A439" s="65" t="s">
        <v>283</v>
      </c>
      <c r="B439" s="66">
        <v>803</v>
      </c>
      <c r="C439" s="62" t="s">
        <v>346</v>
      </c>
      <c r="D439" s="62" t="s">
        <v>462</v>
      </c>
      <c r="E439" s="61" t="s">
        <v>474</v>
      </c>
      <c r="F439" s="66">
        <v>200</v>
      </c>
      <c r="G439" s="31">
        <v>0</v>
      </c>
      <c r="H439" s="31">
        <v>0</v>
      </c>
    </row>
    <row r="440" spans="1:8" customFormat="1" ht="78.75" x14ac:dyDescent="0.25">
      <c r="A440" s="64" t="s">
        <v>271</v>
      </c>
      <c r="B440" s="61">
        <v>803</v>
      </c>
      <c r="C440" s="62">
        <v>10</v>
      </c>
      <c r="D440" s="62" t="s">
        <v>462</v>
      </c>
      <c r="E440" s="61" t="s">
        <v>475</v>
      </c>
      <c r="F440" s="61">
        <v>100</v>
      </c>
      <c r="G440" s="31">
        <v>404.6</v>
      </c>
      <c r="H440" s="31">
        <v>404.6</v>
      </c>
    </row>
    <row r="441" spans="1:8" customFormat="1" ht="94.5" x14ac:dyDescent="0.25">
      <c r="A441" s="64" t="s">
        <v>995</v>
      </c>
      <c r="B441" s="61">
        <v>803</v>
      </c>
      <c r="C441" s="62" t="s">
        <v>346</v>
      </c>
      <c r="D441" s="62" t="s">
        <v>462</v>
      </c>
      <c r="E441" s="61" t="s">
        <v>997</v>
      </c>
      <c r="F441" s="61">
        <v>100</v>
      </c>
      <c r="G441" s="31">
        <v>1942.9</v>
      </c>
      <c r="H441" s="31">
        <v>1942.9</v>
      </c>
    </row>
    <row r="442" spans="1:8" customFormat="1" ht="141.75" x14ac:dyDescent="0.25">
      <c r="A442" s="64" t="s">
        <v>992</v>
      </c>
      <c r="B442" s="61">
        <v>803</v>
      </c>
      <c r="C442" s="62" t="s">
        <v>346</v>
      </c>
      <c r="D442" s="62" t="s">
        <v>462</v>
      </c>
      <c r="E442" s="61" t="s">
        <v>998</v>
      </c>
      <c r="F442" s="61">
        <v>100</v>
      </c>
      <c r="G442" s="31">
        <v>353.1</v>
      </c>
      <c r="H442" s="31">
        <v>353.1</v>
      </c>
    </row>
    <row r="443" spans="1:8" customFormat="1" ht="15.75" x14ac:dyDescent="0.25">
      <c r="A443" s="55" t="s">
        <v>644</v>
      </c>
      <c r="B443" s="56">
        <v>803</v>
      </c>
      <c r="C443" s="57">
        <v>11</v>
      </c>
      <c r="D443" s="57" t="s">
        <v>261</v>
      </c>
      <c r="E443" s="56"/>
      <c r="F443" s="56"/>
      <c r="G443" s="59">
        <f>G444+G453</f>
        <v>50079.199999999997</v>
      </c>
      <c r="H443" s="59">
        <f>H444+H453</f>
        <v>50065.7</v>
      </c>
    </row>
    <row r="444" spans="1:8" customFormat="1" ht="15.75" x14ac:dyDescent="0.25">
      <c r="A444" s="55" t="s">
        <v>645</v>
      </c>
      <c r="B444" s="56">
        <v>803</v>
      </c>
      <c r="C444" s="57">
        <v>11</v>
      </c>
      <c r="D444" s="57" t="s">
        <v>260</v>
      </c>
      <c r="E444" s="56"/>
      <c r="F444" s="56"/>
      <c r="G444" s="59">
        <f>SUM(G445)</f>
        <v>32569.599999999999</v>
      </c>
      <c r="H444" s="59">
        <f>SUM(H445)</f>
        <v>32556.3</v>
      </c>
    </row>
    <row r="445" spans="1:8" customFormat="1" ht="31.5" x14ac:dyDescent="0.25">
      <c r="A445" s="60" t="s">
        <v>1183</v>
      </c>
      <c r="B445" s="61">
        <v>803</v>
      </c>
      <c r="C445" s="62">
        <v>11</v>
      </c>
      <c r="D445" s="62" t="s">
        <v>260</v>
      </c>
      <c r="E445" s="61" t="s">
        <v>633</v>
      </c>
      <c r="F445" s="61"/>
      <c r="G445" s="31">
        <f>SUM(G446,G451)</f>
        <v>32569.599999999999</v>
      </c>
      <c r="H445" s="31">
        <f>SUM(H446,H451)</f>
        <v>32556.3</v>
      </c>
    </row>
    <row r="446" spans="1:8" customFormat="1" ht="15.75" x14ac:dyDescent="0.25">
      <c r="A446" s="60" t="s">
        <v>634</v>
      </c>
      <c r="B446" s="61">
        <v>803</v>
      </c>
      <c r="C446" s="62">
        <v>11</v>
      </c>
      <c r="D446" s="62" t="s">
        <v>260</v>
      </c>
      <c r="E446" s="61" t="s">
        <v>635</v>
      </c>
      <c r="F446" s="61"/>
      <c r="G446" s="31">
        <f>SUM(G447,G449)</f>
        <v>784.5</v>
      </c>
      <c r="H446" s="31">
        <f>SUM(H447,H449)</f>
        <v>784.5</v>
      </c>
    </row>
    <row r="447" spans="1:8" customFormat="1" ht="47.25" x14ac:dyDescent="0.25">
      <c r="A447" s="60" t="s">
        <v>527</v>
      </c>
      <c r="B447" s="61">
        <v>803</v>
      </c>
      <c r="C447" s="62">
        <v>11</v>
      </c>
      <c r="D447" s="62" t="s">
        <v>260</v>
      </c>
      <c r="E447" s="61" t="s">
        <v>646</v>
      </c>
      <c r="F447" s="61"/>
      <c r="G447" s="31">
        <f>SUM(G448)</f>
        <v>784.5</v>
      </c>
      <c r="H447" s="31">
        <f>SUM(H448)</f>
        <v>784.5</v>
      </c>
    </row>
    <row r="448" spans="1:8" customFormat="1" ht="47.25" x14ac:dyDescent="0.25">
      <c r="A448" s="64" t="s">
        <v>529</v>
      </c>
      <c r="B448" s="61">
        <v>803</v>
      </c>
      <c r="C448" s="62">
        <v>11</v>
      </c>
      <c r="D448" s="62" t="s">
        <v>260</v>
      </c>
      <c r="E448" s="61" t="s">
        <v>647</v>
      </c>
      <c r="F448" s="61">
        <v>600</v>
      </c>
      <c r="G448" s="31">
        <v>784.5</v>
      </c>
      <c r="H448" s="31">
        <v>784.5</v>
      </c>
    </row>
    <row r="449" spans="1:8" customFormat="1" ht="15.75" hidden="1" x14ac:dyDescent="0.25">
      <c r="A449" s="64" t="s">
        <v>636</v>
      </c>
      <c r="B449" s="61">
        <v>803</v>
      </c>
      <c r="C449" s="62">
        <v>11</v>
      </c>
      <c r="D449" s="62" t="s">
        <v>260</v>
      </c>
      <c r="E449" s="61" t="s">
        <v>637</v>
      </c>
      <c r="F449" s="61"/>
      <c r="G449" s="31">
        <f>SUM(G450)</f>
        <v>0</v>
      </c>
      <c r="H449" s="31">
        <f>SUM(H450)</f>
        <v>0</v>
      </c>
    </row>
    <row r="450" spans="1:8" customFormat="1" ht="63" hidden="1" x14ac:dyDescent="0.25">
      <c r="A450" s="64" t="s">
        <v>648</v>
      </c>
      <c r="B450" s="61">
        <v>803</v>
      </c>
      <c r="C450" s="62">
        <v>11</v>
      </c>
      <c r="D450" s="62" t="s">
        <v>260</v>
      </c>
      <c r="E450" s="61" t="s">
        <v>649</v>
      </c>
      <c r="F450" s="61">
        <v>600</v>
      </c>
      <c r="G450" s="31">
        <v>0</v>
      </c>
      <c r="H450" s="31">
        <v>0</v>
      </c>
    </row>
    <row r="451" spans="1:8" customFormat="1" ht="31.5" x14ac:dyDescent="0.25">
      <c r="A451" s="60" t="s">
        <v>650</v>
      </c>
      <c r="B451" s="61">
        <v>803</v>
      </c>
      <c r="C451" s="62">
        <v>11</v>
      </c>
      <c r="D451" s="62" t="s">
        <v>260</v>
      </c>
      <c r="E451" s="61" t="s">
        <v>651</v>
      </c>
      <c r="F451" s="61"/>
      <c r="G451" s="31">
        <f>SUM(G452)</f>
        <v>31785.1</v>
      </c>
      <c r="H451" s="31">
        <f>SUM(H452)</f>
        <v>31771.8</v>
      </c>
    </row>
    <row r="452" spans="1:8" customFormat="1" ht="78.75" x14ac:dyDescent="0.25">
      <c r="A452" s="64" t="s">
        <v>652</v>
      </c>
      <c r="B452" s="61">
        <v>803</v>
      </c>
      <c r="C452" s="62">
        <v>11</v>
      </c>
      <c r="D452" s="62" t="s">
        <v>260</v>
      </c>
      <c r="E452" s="61" t="s">
        <v>653</v>
      </c>
      <c r="F452" s="61">
        <v>600</v>
      </c>
      <c r="G452" s="31">
        <v>31785.1</v>
      </c>
      <c r="H452" s="31">
        <v>31771.8</v>
      </c>
    </row>
    <row r="453" spans="1:8" customFormat="1" ht="15.75" x14ac:dyDescent="0.25">
      <c r="A453" s="55" t="s">
        <v>654</v>
      </c>
      <c r="B453" s="56">
        <v>803</v>
      </c>
      <c r="C453" s="57">
        <v>11</v>
      </c>
      <c r="D453" s="57" t="s">
        <v>263</v>
      </c>
      <c r="E453" s="56"/>
      <c r="F453" s="56"/>
      <c r="G453" s="59">
        <f>SUM(G454,G469,G465)</f>
        <v>17509.599999999999</v>
      </c>
      <c r="H453" s="59">
        <f>SUM(H454,H469,H465)</f>
        <v>17509.400000000001</v>
      </c>
    </row>
    <row r="454" spans="1:8" customFormat="1" ht="31.5" x14ac:dyDescent="0.25">
      <c r="A454" s="60" t="s">
        <v>1183</v>
      </c>
      <c r="B454" s="61">
        <v>803</v>
      </c>
      <c r="C454" s="62">
        <v>11</v>
      </c>
      <c r="D454" s="62" t="s">
        <v>263</v>
      </c>
      <c r="E454" s="61" t="s">
        <v>633</v>
      </c>
      <c r="F454" s="61"/>
      <c r="G454" s="31">
        <f>SUM(G455)</f>
        <v>11872.3</v>
      </c>
      <c r="H454" s="31">
        <f>SUM(H455)</f>
        <v>11872.1</v>
      </c>
    </row>
    <row r="455" spans="1:8" customFormat="1" ht="15.75" x14ac:dyDescent="0.25">
      <c r="A455" s="60" t="s">
        <v>634</v>
      </c>
      <c r="B455" s="61">
        <v>803</v>
      </c>
      <c r="C455" s="62">
        <v>11</v>
      </c>
      <c r="D455" s="62" t="s">
        <v>263</v>
      </c>
      <c r="E455" s="61" t="s">
        <v>635</v>
      </c>
      <c r="F455" s="61"/>
      <c r="G455" s="31">
        <f>SUM(G456,G458,G460,G462)</f>
        <v>11872.3</v>
      </c>
      <c r="H455" s="31">
        <f>SUM(H456,H458,H460,H462)</f>
        <v>11872.1</v>
      </c>
    </row>
    <row r="456" spans="1:8" customFormat="1" ht="31.5" x14ac:dyDescent="0.25">
      <c r="A456" s="60" t="s">
        <v>655</v>
      </c>
      <c r="B456" s="61">
        <v>803</v>
      </c>
      <c r="C456" s="62">
        <v>11</v>
      </c>
      <c r="D456" s="62" t="s">
        <v>263</v>
      </c>
      <c r="E456" s="61" t="s">
        <v>656</v>
      </c>
      <c r="F456" s="61"/>
      <c r="G456" s="31">
        <f>SUM(G457:G457)</f>
        <v>2019</v>
      </c>
      <c r="H456" s="31">
        <f>SUM(H457:H457)</f>
        <v>2019</v>
      </c>
    </row>
    <row r="457" spans="1:8" customFormat="1" ht="47.25" x14ac:dyDescent="0.25">
      <c r="A457" s="64" t="s">
        <v>657</v>
      </c>
      <c r="B457" s="66">
        <v>803</v>
      </c>
      <c r="C457" s="80">
        <v>11</v>
      </c>
      <c r="D457" s="80" t="s">
        <v>263</v>
      </c>
      <c r="E457" s="61" t="s">
        <v>658</v>
      </c>
      <c r="F457" s="66">
        <v>600</v>
      </c>
      <c r="G457" s="104">
        <v>2019</v>
      </c>
      <c r="H457" s="104">
        <v>2019</v>
      </c>
    </row>
    <row r="458" spans="1:8" customFormat="1" ht="31.5" x14ac:dyDescent="0.25">
      <c r="A458" s="64" t="s">
        <v>958</v>
      </c>
      <c r="B458" s="193">
        <v>803</v>
      </c>
      <c r="C458" s="61">
        <v>11</v>
      </c>
      <c r="D458" s="61" t="s">
        <v>263</v>
      </c>
      <c r="E458" s="61" t="s">
        <v>959</v>
      </c>
      <c r="F458" s="66"/>
      <c r="G458" s="104">
        <f>G459</f>
        <v>8340.2999999999993</v>
      </c>
      <c r="H458" s="104">
        <f>H459</f>
        <v>8340.2000000000007</v>
      </c>
    </row>
    <row r="459" spans="1:8" customFormat="1" ht="47.25" x14ac:dyDescent="0.25">
      <c r="A459" s="64" t="s">
        <v>961</v>
      </c>
      <c r="B459" s="200">
        <v>803</v>
      </c>
      <c r="C459" s="61" t="s">
        <v>477</v>
      </c>
      <c r="D459" s="61" t="s">
        <v>263</v>
      </c>
      <c r="E459" s="61" t="s">
        <v>960</v>
      </c>
      <c r="F459" s="66">
        <v>600</v>
      </c>
      <c r="G459" s="104">
        <v>8340.2999999999993</v>
      </c>
      <c r="H459" s="104">
        <v>8340.2000000000007</v>
      </c>
    </row>
    <row r="460" spans="1:8" customFormat="1" ht="47.25" x14ac:dyDescent="0.25">
      <c r="A460" s="64" t="s">
        <v>1184</v>
      </c>
      <c r="B460" s="200">
        <v>803</v>
      </c>
      <c r="C460" s="61" t="s">
        <v>477</v>
      </c>
      <c r="D460" s="61" t="s">
        <v>263</v>
      </c>
      <c r="E460" s="61" t="s">
        <v>1003</v>
      </c>
      <c r="F460" s="66"/>
      <c r="G460" s="104">
        <f>SUM(G461)</f>
        <v>712.1</v>
      </c>
      <c r="H460" s="104">
        <f>SUM(H461)</f>
        <v>712.1</v>
      </c>
    </row>
    <row r="461" spans="1:8" customFormat="1" ht="63" x14ac:dyDescent="0.25">
      <c r="A461" s="64" t="s">
        <v>1002</v>
      </c>
      <c r="B461" s="200">
        <v>803</v>
      </c>
      <c r="C461" s="61" t="s">
        <v>477</v>
      </c>
      <c r="D461" s="61" t="s">
        <v>263</v>
      </c>
      <c r="E461" s="61" t="s">
        <v>1004</v>
      </c>
      <c r="F461" s="66">
        <v>600</v>
      </c>
      <c r="G461" s="104">
        <v>712.1</v>
      </c>
      <c r="H461" s="104">
        <v>712.1</v>
      </c>
    </row>
    <row r="462" spans="1:8" customFormat="1" ht="15.75" x14ac:dyDescent="0.25">
      <c r="A462" s="64" t="s">
        <v>636</v>
      </c>
      <c r="B462" s="193">
        <v>803</v>
      </c>
      <c r="C462" s="61">
        <v>11</v>
      </c>
      <c r="D462" s="61" t="s">
        <v>263</v>
      </c>
      <c r="E462" s="61" t="s">
        <v>637</v>
      </c>
      <c r="F462" s="66"/>
      <c r="G462" s="104">
        <f>SUM(G463:G464)</f>
        <v>800.9</v>
      </c>
      <c r="H462" s="104">
        <f>SUM(H463:H464)</f>
        <v>800.8</v>
      </c>
    </row>
    <row r="463" spans="1:8" customFormat="1" ht="47.25" hidden="1" x14ac:dyDescent="0.25">
      <c r="A463" s="64" t="s">
        <v>962</v>
      </c>
      <c r="B463" s="200">
        <v>803</v>
      </c>
      <c r="C463" s="61" t="s">
        <v>477</v>
      </c>
      <c r="D463" s="61" t="s">
        <v>263</v>
      </c>
      <c r="E463" s="61" t="s">
        <v>638</v>
      </c>
      <c r="F463" s="66">
        <v>600</v>
      </c>
      <c r="G463" s="104">
        <v>0</v>
      </c>
      <c r="H463" s="104">
        <v>0</v>
      </c>
    </row>
    <row r="464" spans="1:8" customFormat="1" ht="63" x14ac:dyDescent="0.25">
      <c r="A464" s="89" t="s">
        <v>660</v>
      </c>
      <c r="B464" s="61">
        <v>803</v>
      </c>
      <c r="C464" s="62" t="s">
        <v>477</v>
      </c>
      <c r="D464" s="62" t="s">
        <v>263</v>
      </c>
      <c r="E464" s="61" t="s">
        <v>661</v>
      </c>
      <c r="F464" s="61">
        <v>600</v>
      </c>
      <c r="G464" s="31">
        <v>800.9</v>
      </c>
      <c r="H464" s="31">
        <v>800.8</v>
      </c>
    </row>
    <row r="465" spans="1:8" customFormat="1" ht="31.5" x14ac:dyDescent="0.25">
      <c r="A465" s="60" t="s">
        <v>1093</v>
      </c>
      <c r="B465" s="121">
        <v>803</v>
      </c>
      <c r="C465" s="61" t="s">
        <v>477</v>
      </c>
      <c r="D465" s="61" t="s">
        <v>263</v>
      </c>
      <c r="E465" s="61" t="s">
        <v>398</v>
      </c>
      <c r="F465" s="61"/>
      <c r="G465" s="31">
        <f>G466</f>
        <v>5637.3</v>
      </c>
      <c r="H465" s="31">
        <f>H466</f>
        <v>5637.3</v>
      </c>
    </row>
    <row r="466" spans="1:8" customFormat="1" ht="31.5" x14ac:dyDescent="0.25">
      <c r="A466" s="60" t="s">
        <v>446</v>
      </c>
      <c r="B466" s="121">
        <v>803</v>
      </c>
      <c r="C466" s="61" t="s">
        <v>477</v>
      </c>
      <c r="D466" s="61" t="s">
        <v>263</v>
      </c>
      <c r="E466" s="61" t="s">
        <v>427</v>
      </c>
      <c r="F466" s="61"/>
      <c r="G466" s="31">
        <f>SUM(G467:G468)</f>
        <v>5637.3</v>
      </c>
      <c r="H466" s="31">
        <f>SUM(H467:H468)</f>
        <v>5637.3</v>
      </c>
    </row>
    <row r="467" spans="1:8" customFormat="1" ht="63" x14ac:dyDescent="0.25">
      <c r="A467" s="89" t="s">
        <v>957</v>
      </c>
      <c r="B467" s="121">
        <v>803</v>
      </c>
      <c r="C467" s="61" t="s">
        <v>477</v>
      </c>
      <c r="D467" s="61" t="s">
        <v>263</v>
      </c>
      <c r="E467" s="61" t="s">
        <v>1185</v>
      </c>
      <c r="F467" s="61">
        <v>600</v>
      </c>
      <c r="G467" s="31">
        <v>699.3</v>
      </c>
      <c r="H467" s="31">
        <v>699.3</v>
      </c>
    </row>
    <row r="468" spans="1:8" customFormat="1" ht="63" x14ac:dyDescent="0.25">
      <c r="A468" s="89" t="s">
        <v>963</v>
      </c>
      <c r="B468" s="121">
        <v>803</v>
      </c>
      <c r="C468" s="61" t="s">
        <v>477</v>
      </c>
      <c r="D468" s="61" t="s">
        <v>263</v>
      </c>
      <c r="E468" s="61" t="s">
        <v>1186</v>
      </c>
      <c r="F468" s="61">
        <v>600</v>
      </c>
      <c r="G468" s="31">
        <v>4938</v>
      </c>
      <c r="H468" s="31">
        <v>4938</v>
      </c>
    </row>
    <row r="469" spans="1:8" customFormat="1" ht="15.75" hidden="1" x14ac:dyDescent="0.25">
      <c r="A469" s="73" t="s">
        <v>292</v>
      </c>
      <c r="B469" s="61"/>
      <c r="C469" s="62">
        <v>11</v>
      </c>
      <c r="D469" s="62" t="s">
        <v>263</v>
      </c>
      <c r="E469" s="61" t="s">
        <v>293</v>
      </c>
      <c r="F469" s="61"/>
      <c r="G469" s="31">
        <f>SUM(G470)</f>
        <v>0</v>
      </c>
      <c r="H469" s="31">
        <f>SUM(H470)</f>
        <v>0</v>
      </c>
    </row>
    <row r="470" spans="1:8" customFormat="1" ht="15.75" hidden="1" x14ac:dyDescent="0.25">
      <c r="A470" s="73" t="s">
        <v>294</v>
      </c>
      <c r="B470" s="61"/>
      <c r="C470" s="62">
        <v>11</v>
      </c>
      <c r="D470" s="62" t="s">
        <v>263</v>
      </c>
      <c r="E470" s="61" t="s">
        <v>295</v>
      </c>
      <c r="F470" s="61"/>
      <c r="G470" s="31">
        <f>SUM(G471)</f>
        <v>0</v>
      </c>
      <c r="H470" s="31">
        <f>SUM(H471)</f>
        <v>0</v>
      </c>
    </row>
    <row r="471" spans="1:8" customFormat="1" ht="47.25" hidden="1" x14ac:dyDescent="0.25">
      <c r="A471" s="73" t="s">
        <v>639</v>
      </c>
      <c r="B471" s="61"/>
      <c r="C471" s="62">
        <v>11</v>
      </c>
      <c r="D471" s="62" t="s">
        <v>263</v>
      </c>
      <c r="E471" s="61" t="s">
        <v>405</v>
      </c>
      <c r="F471" s="61">
        <v>600</v>
      </c>
      <c r="G471" s="31"/>
      <c r="H471" s="31"/>
    </row>
    <row r="472" spans="1:8" customFormat="1" ht="15.75" x14ac:dyDescent="0.25">
      <c r="A472" s="54" t="s">
        <v>919</v>
      </c>
      <c r="B472" s="67">
        <v>802</v>
      </c>
      <c r="C472" s="57" t="s">
        <v>299</v>
      </c>
      <c r="D472" s="57" t="s">
        <v>261</v>
      </c>
      <c r="E472" s="56"/>
      <c r="F472" s="56"/>
      <c r="G472" s="59">
        <f t="shared" ref="G472:H475" si="6">G473</f>
        <v>18.5</v>
      </c>
      <c r="H472" s="59">
        <f t="shared" si="6"/>
        <v>18.399999999999999</v>
      </c>
    </row>
    <row r="473" spans="1:8" customFormat="1" ht="31.5" x14ac:dyDescent="0.25">
      <c r="A473" s="54" t="s">
        <v>920</v>
      </c>
      <c r="B473" s="67">
        <v>802</v>
      </c>
      <c r="C473" s="57" t="s">
        <v>299</v>
      </c>
      <c r="D473" s="57" t="s">
        <v>260</v>
      </c>
      <c r="E473" s="56"/>
      <c r="F473" s="56"/>
      <c r="G473" s="59">
        <f t="shared" si="6"/>
        <v>18.5</v>
      </c>
      <c r="H473" s="59">
        <f t="shared" si="6"/>
        <v>18.399999999999999</v>
      </c>
    </row>
    <row r="474" spans="1:8" customFormat="1" ht="15.75" x14ac:dyDescent="0.25">
      <c r="A474" s="60" t="s">
        <v>292</v>
      </c>
      <c r="B474" s="70">
        <v>802</v>
      </c>
      <c r="C474" s="62" t="s">
        <v>299</v>
      </c>
      <c r="D474" s="62" t="s">
        <v>260</v>
      </c>
      <c r="E474" s="61" t="s">
        <v>293</v>
      </c>
      <c r="F474" s="61"/>
      <c r="G474" s="31">
        <f t="shared" si="6"/>
        <v>18.5</v>
      </c>
      <c r="H474" s="31">
        <f t="shared" si="6"/>
        <v>18.399999999999999</v>
      </c>
    </row>
    <row r="475" spans="1:8" customFormat="1" ht="15.75" x14ac:dyDescent="0.25">
      <c r="A475" s="64" t="s">
        <v>294</v>
      </c>
      <c r="B475" s="70">
        <v>802</v>
      </c>
      <c r="C475" s="62" t="s">
        <v>299</v>
      </c>
      <c r="D475" s="62" t="s">
        <v>260</v>
      </c>
      <c r="E475" s="61" t="s">
        <v>295</v>
      </c>
      <c r="F475" s="61"/>
      <c r="G475" s="31">
        <f t="shared" si="6"/>
        <v>18.5</v>
      </c>
      <c r="H475" s="31">
        <f t="shared" si="6"/>
        <v>18.399999999999999</v>
      </c>
    </row>
    <row r="476" spans="1:8" customFormat="1" ht="47.25" x14ac:dyDescent="0.25">
      <c r="A476" s="64" t="s">
        <v>922</v>
      </c>
      <c r="B476" s="70">
        <v>802</v>
      </c>
      <c r="C476" s="62" t="s">
        <v>299</v>
      </c>
      <c r="D476" s="62" t="s">
        <v>260</v>
      </c>
      <c r="E476" s="61" t="s">
        <v>921</v>
      </c>
      <c r="F476" s="61">
        <v>700</v>
      </c>
      <c r="G476" s="31">
        <v>18.5</v>
      </c>
      <c r="H476" s="31">
        <v>18.399999999999999</v>
      </c>
    </row>
  </sheetData>
  <autoFilter ref="A9:N476"/>
  <mergeCells count="1">
    <mergeCell ref="A6:H6"/>
  </mergeCells>
  <pageMargins left="0.70866141732283472" right="0.43307086614173229" top="0.39370078740157483" bottom="0.43307086614173229" header="0.23622047244094491" footer="0.31496062992125984"/>
  <pageSetup paperSize="9" scale="75" fitToHeight="33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0"/>
  <sheetViews>
    <sheetView zoomScaleNormal="100" workbookViewId="0">
      <selection activeCell="P11" sqref="P11"/>
    </sheetView>
  </sheetViews>
  <sheetFormatPr defaultRowHeight="15" x14ac:dyDescent="0.25"/>
  <cols>
    <col min="1" max="1" width="65.7109375" style="18" customWidth="1"/>
    <col min="2" max="2" width="5" style="19" customWidth="1"/>
    <col min="3" max="4" width="3.7109375" style="12" customWidth="1"/>
    <col min="5" max="5" width="16.28515625" style="12" customWidth="1"/>
    <col min="6" max="6" width="4.7109375" style="12" customWidth="1"/>
    <col min="7" max="7" width="14" style="12" customWidth="1"/>
    <col min="8" max="8" width="13.42578125" style="14" customWidth="1"/>
    <col min="9" max="9" width="13.5703125" hidden="1" customWidth="1"/>
  </cols>
  <sheetData>
    <row r="1" spans="1:13" ht="15.75" x14ac:dyDescent="0.25">
      <c r="A1" s="150"/>
      <c r="B1" s="151"/>
      <c r="C1" s="152"/>
      <c r="D1" s="152"/>
      <c r="E1" s="153"/>
      <c r="F1" s="154"/>
      <c r="H1" s="148" t="s">
        <v>1010</v>
      </c>
    </row>
    <row r="2" spans="1:13" ht="15.75" x14ac:dyDescent="0.25">
      <c r="A2" s="150"/>
      <c r="B2" s="151"/>
      <c r="C2" s="152"/>
      <c r="D2" s="152"/>
      <c r="E2" s="155"/>
      <c r="F2" s="156"/>
      <c r="H2" s="149" t="s">
        <v>250</v>
      </c>
    </row>
    <row r="3" spans="1:13" ht="15.75" x14ac:dyDescent="0.25">
      <c r="A3" s="150"/>
      <c r="B3" s="151"/>
      <c r="C3" s="152"/>
      <c r="D3" s="152"/>
      <c r="E3" s="155"/>
      <c r="F3" s="156"/>
      <c r="H3" s="149" t="s">
        <v>1</v>
      </c>
    </row>
    <row r="4" spans="1:13" ht="15.75" x14ac:dyDescent="0.25">
      <c r="A4" s="150"/>
      <c r="B4" s="151"/>
      <c r="C4" s="152"/>
      <c r="D4" s="152"/>
      <c r="E4" s="153"/>
      <c r="F4" s="157"/>
      <c r="H4" s="148" t="s">
        <v>1013</v>
      </c>
    </row>
    <row r="5" spans="1:13" x14ac:dyDescent="0.25">
      <c r="G5" s="20"/>
    </row>
    <row r="6" spans="1:13" ht="37.5" customHeight="1" x14ac:dyDescent="0.25">
      <c r="A6" s="229" t="s">
        <v>1209</v>
      </c>
      <c r="B6" s="229"/>
      <c r="C6" s="229"/>
      <c r="D6" s="229"/>
      <c r="E6" s="229"/>
      <c r="F6" s="229"/>
      <c r="G6" s="229"/>
      <c r="H6" s="229"/>
      <c r="I6" s="13"/>
      <c r="J6" s="13"/>
      <c r="K6" s="13"/>
      <c r="L6" s="13"/>
      <c r="M6" s="13"/>
    </row>
    <row r="7" spans="1:13" x14ac:dyDescent="0.25">
      <c r="A7" s="105"/>
      <c r="B7" s="106"/>
      <c r="C7" s="107"/>
      <c r="D7" s="107"/>
      <c r="E7" s="107"/>
      <c r="F7" s="107"/>
      <c r="G7" s="108"/>
      <c r="H7" s="13"/>
      <c r="I7" s="13"/>
      <c r="J7" s="13"/>
      <c r="K7" s="13"/>
      <c r="L7" s="13"/>
      <c r="M7" s="13"/>
    </row>
    <row r="8" spans="1:13" s="14" customFormat="1" ht="15.75" x14ac:dyDescent="0.25">
      <c r="A8" s="105"/>
      <c r="B8" s="106"/>
      <c r="C8" s="107"/>
      <c r="D8" s="107"/>
      <c r="E8" s="107"/>
      <c r="F8" s="107"/>
      <c r="H8" s="109" t="s">
        <v>251</v>
      </c>
      <c r="I8" s="13"/>
      <c r="J8" s="13"/>
      <c r="K8" s="13"/>
      <c r="L8" s="13"/>
      <c r="M8" s="13"/>
    </row>
    <row r="9" spans="1:13" s="14" customFormat="1" ht="17.25" customHeight="1" x14ac:dyDescent="0.25">
      <c r="A9" s="110" t="s">
        <v>252</v>
      </c>
      <c r="B9" s="110" t="s">
        <v>253</v>
      </c>
      <c r="C9" s="110" t="s">
        <v>254</v>
      </c>
      <c r="D9" s="110" t="s">
        <v>255</v>
      </c>
      <c r="E9" s="110" t="s">
        <v>256</v>
      </c>
      <c r="F9" s="110" t="s">
        <v>257</v>
      </c>
      <c r="G9" s="137" t="s">
        <v>1008</v>
      </c>
      <c r="H9" s="137" t="s">
        <v>1009</v>
      </c>
      <c r="I9" s="13"/>
      <c r="J9" s="13"/>
      <c r="K9" s="13"/>
      <c r="L9" s="13"/>
      <c r="M9" s="13"/>
    </row>
    <row r="10" spans="1:13" s="14" customFormat="1" ht="15.75" x14ac:dyDescent="0.25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10">
        <v>7</v>
      </c>
      <c r="H10" s="110">
        <v>8</v>
      </c>
      <c r="I10" s="13"/>
      <c r="J10" s="13"/>
      <c r="K10" s="13"/>
      <c r="L10" s="13"/>
      <c r="M10" s="13"/>
    </row>
    <row r="11" spans="1:13" s="14" customFormat="1" ht="18.75" x14ac:dyDescent="0.3">
      <c r="A11" s="55" t="s">
        <v>258</v>
      </c>
      <c r="B11" s="56">
        <v>801</v>
      </c>
      <c r="C11" s="58"/>
      <c r="D11" s="58"/>
      <c r="E11" s="58"/>
      <c r="F11" s="58"/>
      <c r="G11" s="59">
        <f>SUM(G12,G75,G111,G143,G193,G198)</f>
        <v>614233.9</v>
      </c>
      <c r="H11" s="59">
        <f>SUM(H12,H75,H111,H143,H193,H198)</f>
        <v>474822.00000000006</v>
      </c>
      <c r="I11" s="15"/>
      <c r="J11" s="13"/>
      <c r="K11" s="13"/>
      <c r="L11" s="13"/>
      <c r="M11" s="13"/>
    </row>
    <row r="12" spans="1:13" s="14" customFormat="1" ht="18.75" x14ac:dyDescent="0.3">
      <c r="A12" s="55" t="s">
        <v>259</v>
      </c>
      <c r="B12" s="56">
        <v>801</v>
      </c>
      <c r="C12" s="57" t="s">
        <v>260</v>
      </c>
      <c r="D12" s="57" t="s">
        <v>261</v>
      </c>
      <c r="E12" s="56"/>
      <c r="F12" s="58"/>
      <c r="G12" s="59">
        <f>SUM(G13,G21,G36,G40)</f>
        <v>210788.1</v>
      </c>
      <c r="H12" s="59">
        <f>SUM(H13,H21,H36,H40)</f>
        <v>200503.1</v>
      </c>
      <c r="I12" s="13"/>
      <c r="J12" s="13"/>
      <c r="K12" s="13"/>
      <c r="L12" s="13"/>
      <c r="M12" s="13"/>
    </row>
    <row r="13" spans="1:13" s="14" customFormat="1" ht="31.5" x14ac:dyDescent="0.3">
      <c r="A13" s="55" t="s">
        <v>262</v>
      </c>
      <c r="B13" s="56">
        <v>801</v>
      </c>
      <c r="C13" s="57" t="s">
        <v>260</v>
      </c>
      <c r="D13" s="57" t="s">
        <v>263</v>
      </c>
      <c r="E13" s="56"/>
      <c r="F13" s="58"/>
      <c r="G13" s="59">
        <f>SUM(G14)</f>
        <v>8377.2999999999993</v>
      </c>
      <c r="H13" s="59">
        <f>SUM(H14)</f>
        <v>8362.7000000000007</v>
      </c>
      <c r="I13" s="13"/>
      <c r="J13" s="13"/>
      <c r="K13" s="13"/>
      <c r="L13" s="13"/>
      <c r="M13" s="13"/>
    </row>
    <row r="14" spans="1:13" s="14" customFormat="1" ht="31.5" x14ac:dyDescent="0.3">
      <c r="A14" s="60" t="s">
        <v>264</v>
      </c>
      <c r="B14" s="61">
        <v>801</v>
      </c>
      <c r="C14" s="62" t="s">
        <v>260</v>
      </c>
      <c r="D14" s="62" t="s">
        <v>263</v>
      </c>
      <c r="E14" s="61" t="s">
        <v>265</v>
      </c>
      <c r="F14" s="63"/>
      <c r="G14" s="31">
        <f>SUM(G15)</f>
        <v>8377.2999999999993</v>
      </c>
      <c r="H14" s="31">
        <f>SUM(H15)</f>
        <v>8362.7000000000007</v>
      </c>
      <c r="I14" s="13"/>
      <c r="J14" s="13"/>
      <c r="K14" s="13"/>
      <c r="L14" s="13"/>
      <c r="M14" s="13"/>
    </row>
    <row r="15" spans="1:13" s="14" customFormat="1" ht="18.75" x14ac:dyDescent="0.3">
      <c r="A15" s="60" t="s">
        <v>266</v>
      </c>
      <c r="B15" s="61">
        <v>801</v>
      </c>
      <c r="C15" s="62" t="s">
        <v>260</v>
      </c>
      <c r="D15" s="62" t="s">
        <v>263</v>
      </c>
      <c r="E15" s="61" t="s">
        <v>267</v>
      </c>
      <c r="F15" s="63"/>
      <c r="G15" s="31">
        <f>SUM(G16:G20)</f>
        <v>8377.2999999999993</v>
      </c>
      <c r="H15" s="31">
        <f>SUM(H16:H20)</f>
        <v>8362.7000000000007</v>
      </c>
      <c r="I15" s="13"/>
      <c r="J15" s="13"/>
      <c r="K15" s="13"/>
      <c r="L15" s="13"/>
      <c r="M15" s="13"/>
    </row>
    <row r="16" spans="1:13" s="14" customFormat="1" ht="78.75" x14ac:dyDescent="0.25">
      <c r="A16" s="64" t="s">
        <v>268</v>
      </c>
      <c r="B16" s="61">
        <v>801</v>
      </c>
      <c r="C16" s="62" t="s">
        <v>260</v>
      </c>
      <c r="D16" s="62" t="s">
        <v>263</v>
      </c>
      <c r="E16" s="61" t="s">
        <v>269</v>
      </c>
      <c r="F16" s="61">
        <v>100</v>
      </c>
      <c r="G16" s="31">
        <v>6489.9</v>
      </c>
      <c r="H16" s="31">
        <v>6475.5</v>
      </c>
      <c r="I16" s="13"/>
      <c r="J16" s="13"/>
      <c r="K16" s="13"/>
      <c r="L16" s="13"/>
      <c r="M16" s="13"/>
    </row>
    <row r="17" spans="1:13" s="14" customFormat="1" ht="47.25" x14ac:dyDescent="0.25">
      <c r="A17" s="65" t="s">
        <v>270</v>
      </c>
      <c r="B17" s="66">
        <v>801</v>
      </c>
      <c r="C17" s="62" t="s">
        <v>260</v>
      </c>
      <c r="D17" s="62" t="s">
        <v>263</v>
      </c>
      <c r="E17" s="61" t="s">
        <v>269</v>
      </c>
      <c r="F17" s="66">
        <v>200</v>
      </c>
      <c r="G17" s="31">
        <v>28.8</v>
      </c>
      <c r="H17" s="31">
        <v>28.8</v>
      </c>
      <c r="I17" s="13"/>
      <c r="J17" s="13"/>
      <c r="K17" s="13"/>
      <c r="L17" s="13"/>
      <c r="M17" s="13"/>
    </row>
    <row r="18" spans="1:13" s="14" customFormat="1" ht="78.75" x14ac:dyDescent="0.25">
      <c r="A18" s="64" t="s">
        <v>271</v>
      </c>
      <c r="B18" s="61">
        <v>801</v>
      </c>
      <c r="C18" s="62" t="s">
        <v>260</v>
      </c>
      <c r="D18" s="62" t="s">
        <v>263</v>
      </c>
      <c r="E18" s="61" t="s">
        <v>272</v>
      </c>
      <c r="F18" s="61">
        <v>100</v>
      </c>
      <c r="G18" s="31">
        <v>130.80000000000001</v>
      </c>
      <c r="H18" s="31">
        <v>130.6</v>
      </c>
      <c r="I18" s="13"/>
      <c r="J18" s="13"/>
      <c r="K18" s="13"/>
      <c r="L18" s="13"/>
      <c r="M18" s="13"/>
    </row>
    <row r="19" spans="1:13" ht="94.5" x14ac:dyDescent="0.25">
      <c r="A19" s="64" t="s">
        <v>995</v>
      </c>
      <c r="B19" s="61">
        <v>801</v>
      </c>
      <c r="C19" s="62" t="s">
        <v>260</v>
      </c>
      <c r="D19" s="62" t="s">
        <v>263</v>
      </c>
      <c r="E19" s="61" t="s">
        <v>1091</v>
      </c>
      <c r="F19" s="61">
        <v>100</v>
      </c>
      <c r="G19" s="31">
        <v>1151.3</v>
      </c>
      <c r="H19" s="31">
        <v>1151.3</v>
      </c>
      <c r="I19" s="13"/>
      <c r="J19" s="13"/>
      <c r="K19" s="13"/>
      <c r="L19" s="13"/>
      <c r="M19" s="13"/>
    </row>
    <row r="20" spans="1:13" ht="141.75" x14ac:dyDescent="0.25">
      <c r="A20" s="64" t="s">
        <v>992</v>
      </c>
      <c r="B20" s="61">
        <v>801</v>
      </c>
      <c r="C20" s="62" t="s">
        <v>260</v>
      </c>
      <c r="D20" s="62" t="s">
        <v>263</v>
      </c>
      <c r="E20" s="61" t="s">
        <v>991</v>
      </c>
      <c r="F20" s="61">
        <v>100</v>
      </c>
      <c r="G20" s="31">
        <v>576.5</v>
      </c>
      <c r="H20" s="31">
        <v>576.5</v>
      </c>
      <c r="I20" s="13"/>
      <c r="J20" s="13"/>
      <c r="K20" s="13"/>
      <c r="L20" s="13"/>
      <c r="M20" s="13"/>
    </row>
    <row r="21" spans="1:13" ht="47.25" x14ac:dyDescent="0.25">
      <c r="A21" s="55" t="s">
        <v>273</v>
      </c>
      <c r="B21" s="56">
        <v>801</v>
      </c>
      <c r="C21" s="57" t="s">
        <v>260</v>
      </c>
      <c r="D21" s="57" t="s">
        <v>274</v>
      </c>
      <c r="E21" s="56"/>
      <c r="F21" s="56"/>
      <c r="G21" s="59">
        <f>SUM(G22)</f>
        <v>88484.6</v>
      </c>
      <c r="H21" s="59">
        <f>SUM(H22)</f>
        <v>88084.800000000017</v>
      </c>
      <c r="I21" s="13"/>
      <c r="J21" s="13"/>
      <c r="K21" s="13"/>
      <c r="L21" s="13"/>
      <c r="M21" s="13"/>
    </row>
    <row r="22" spans="1:13" ht="31.5" x14ac:dyDescent="0.3">
      <c r="A22" s="60" t="s">
        <v>264</v>
      </c>
      <c r="B22" s="61">
        <v>801</v>
      </c>
      <c r="C22" s="62" t="s">
        <v>260</v>
      </c>
      <c r="D22" s="62" t="s">
        <v>274</v>
      </c>
      <c r="E22" s="61" t="s">
        <v>265</v>
      </c>
      <c r="F22" s="63"/>
      <c r="G22" s="31">
        <f>SUM(G23)</f>
        <v>88484.6</v>
      </c>
      <c r="H22" s="31">
        <f>SUM(H23)</f>
        <v>88084.800000000017</v>
      </c>
      <c r="I22" s="13"/>
      <c r="J22" s="13"/>
      <c r="K22" s="13"/>
      <c r="L22" s="13"/>
      <c r="M22" s="13"/>
    </row>
    <row r="23" spans="1:13" ht="18.75" x14ac:dyDescent="0.3">
      <c r="A23" s="60" t="s">
        <v>275</v>
      </c>
      <c r="B23" s="61">
        <v>801</v>
      </c>
      <c r="C23" s="62" t="s">
        <v>260</v>
      </c>
      <c r="D23" s="62" t="s">
        <v>274</v>
      </c>
      <c r="E23" s="61" t="s">
        <v>276</v>
      </c>
      <c r="F23" s="63"/>
      <c r="G23" s="31">
        <f>SUM(G24:G35)</f>
        <v>88484.6</v>
      </c>
      <c r="H23" s="31">
        <f>SUM(H24:H35)</f>
        <v>88084.800000000017</v>
      </c>
      <c r="I23" s="13"/>
      <c r="J23" s="13"/>
      <c r="K23" s="13"/>
      <c r="L23" s="13"/>
      <c r="M23" s="13"/>
    </row>
    <row r="24" spans="1:13" ht="94.5" x14ac:dyDescent="0.25">
      <c r="A24" s="64" t="s">
        <v>277</v>
      </c>
      <c r="B24" s="61">
        <v>801</v>
      </c>
      <c r="C24" s="62" t="s">
        <v>260</v>
      </c>
      <c r="D24" s="62" t="s">
        <v>274</v>
      </c>
      <c r="E24" s="61" t="s">
        <v>278</v>
      </c>
      <c r="F24" s="61">
        <v>100</v>
      </c>
      <c r="G24" s="31">
        <v>54933</v>
      </c>
      <c r="H24" s="31">
        <v>54873.3</v>
      </c>
      <c r="I24" s="13"/>
      <c r="J24" s="13"/>
      <c r="K24" s="13"/>
      <c r="L24" s="13"/>
      <c r="M24" s="13"/>
    </row>
    <row r="25" spans="1:13" ht="47.25" x14ac:dyDescent="0.25">
      <c r="A25" s="65" t="s">
        <v>279</v>
      </c>
      <c r="B25" s="66">
        <v>801</v>
      </c>
      <c r="C25" s="62" t="s">
        <v>260</v>
      </c>
      <c r="D25" s="62" t="s">
        <v>274</v>
      </c>
      <c r="E25" s="61" t="s">
        <v>278</v>
      </c>
      <c r="F25" s="66">
        <v>200</v>
      </c>
      <c r="G25" s="31">
        <v>3891.1</v>
      </c>
      <c r="H25" s="31">
        <v>3563.2</v>
      </c>
      <c r="I25" s="13"/>
      <c r="J25" s="13"/>
      <c r="K25" s="13"/>
      <c r="L25" s="13"/>
      <c r="M25" s="13"/>
    </row>
    <row r="26" spans="1:13" ht="31.5" x14ac:dyDescent="0.25">
      <c r="A26" s="64" t="s">
        <v>280</v>
      </c>
      <c r="B26" s="61">
        <v>801</v>
      </c>
      <c r="C26" s="62" t="s">
        <v>260</v>
      </c>
      <c r="D26" s="62" t="s">
        <v>274</v>
      </c>
      <c r="E26" s="61" t="s">
        <v>278</v>
      </c>
      <c r="F26" s="61">
        <v>800</v>
      </c>
      <c r="G26" s="31">
        <v>238.6</v>
      </c>
      <c r="H26" s="31">
        <v>236.5</v>
      </c>
      <c r="I26" s="13"/>
      <c r="J26" s="13"/>
      <c r="K26" s="13"/>
      <c r="L26" s="13"/>
      <c r="M26" s="13"/>
    </row>
    <row r="27" spans="1:13" ht="126" x14ac:dyDescent="0.25">
      <c r="A27" s="64" t="s">
        <v>281</v>
      </c>
      <c r="B27" s="61">
        <v>801</v>
      </c>
      <c r="C27" s="62" t="s">
        <v>260</v>
      </c>
      <c r="D27" s="62" t="s">
        <v>274</v>
      </c>
      <c r="E27" s="61" t="s">
        <v>282</v>
      </c>
      <c r="F27" s="61">
        <v>100</v>
      </c>
      <c r="G27" s="31">
        <v>17402.7</v>
      </c>
      <c r="H27" s="31">
        <v>17402.400000000001</v>
      </c>
      <c r="I27" s="13"/>
      <c r="J27" s="13"/>
      <c r="K27" s="13"/>
      <c r="L27" s="13"/>
      <c r="M27" s="13"/>
    </row>
    <row r="28" spans="1:13" ht="94.5" x14ac:dyDescent="0.25">
      <c r="A28" s="65" t="s">
        <v>283</v>
      </c>
      <c r="B28" s="61">
        <v>801</v>
      </c>
      <c r="C28" s="62" t="s">
        <v>260</v>
      </c>
      <c r="D28" s="62" t="s">
        <v>274</v>
      </c>
      <c r="E28" s="61" t="s">
        <v>282</v>
      </c>
      <c r="F28" s="61">
        <v>200</v>
      </c>
      <c r="G28" s="31">
        <v>16</v>
      </c>
      <c r="H28" s="31">
        <v>16</v>
      </c>
      <c r="I28" s="13"/>
      <c r="J28" s="13"/>
      <c r="K28" s="13"/>
      <c r="L28" s="13"/>
      <c r="M28" s="13"/>
    </row>
    <row r="29" spans="1:13" ht="78.75" x14ac:dyDescent="0.25">
      <c r="A29" s="64" t="s">
        <v>271</v>
      </c>
      <c r="B29" s="61">
        <v>801</v>
      </c>
      <c r="C29" s="62" t="s">
        <v>260</v>
      </c>
      <c r="D29" s="62" t="s">
        <v>274</v>
      </c>
      <c r="E29" s="61" t="s">
        <v>284</v>
      </c>
      <c r="F29" s="61">
        <v>100</v>
      </c>
      <c r="G29" s="31">
        <v>1754.2</v>
      </c>
      <c r="H29" s="31">
        <v>1753.6</v>
      </c>
      <c r="I29" s="13"/>
      <c r="J29" s="13"/>
      <c r="K29" s="13"/>
      <c r="L29" s="13"/>
      <c r="M29" s="13"/>
    </row>
    <row r="30" spans="1:13" ht="78.75" x14ac:dyDescent="0.25">
      <c r="A30" s="64" t="s">
        <v>313</v>
      </c>
      <c r="B30" s="61">
        <v>801</v>
      </c>
      <c r="C30" s="62" t="s">
        <v>260</v>
      </c>
      <c r="D30" s="62" t="s">
        <v>274</v>
      </c>
      <c r="E30" s="61" t="s">
        <v>1092</v>
      </c>
      <c r="F30" s="61">
        <v>100</v>
      </c>
      <c r="G30" s="31">
        <v>40.6</v>
      </c>
      <c r="H30" s="31">
        <v>40.5</v>
      </c>
      <c r="I30" s="13"/>
      <c r="J30" s="13"/>
      <c r="K30" s="13"/>
      <c r="L30" s="13"/>
      <c r="M30" s="13"/>
    </row>
    <row r="31" spans="1:13" ht="94.5" x14ac:dyDescent="0.25">
      <c r="A31" s="64" t="s">
        <v>995</v>
      </c>
      <c r="B31" s="61">
        <v>801</v>
      </c>
      <c r="C31" s="62" t="s">
        <v>260</v>
      </c>
      <c r="D31" s="62" t="s">
        <v>274</v>
      </c>
      <c r="E31" s="61" t="s">
        <v>994</v>
      </c>
      <c r="F31" s="61">
        <v>100</v>
      </c>
      <c r="G31" s="31">
        <v>8703.4</v>
      </c>
      <c r="H31" s="31">
        <v>8703.4</v>
      </c>
      <c r="I31" s="13"/>
      <c r="J31" s="13"/>
      <c r="K31" s="13"/>
      <c r="L31" s="13"/>
      <c r="M31" s="13"/>
    </row>
    <row r="32" spans="1:13" ht="78.75" x14ac:dyDescent="0.25">
      <c r="A32" s="64" t="s">
        <v>285</v>
      </c>
      <c r="B32" s="61">
        <v>801</v>
      </c>
      <c r="C32" s="62" t="s">
        <v>260</v>
      </c>
      <c r="D32" s="62" t="s">
        <v>274</v>
      </c>
      <c r="E32" s="61" t="s">
        <v>286</v>
      </c>
      <c r="F32" s="61">
        <v>100</v>
      </c>
      <c r="G32" s="31">
        <v>288.60000000000002</v>
      </c>
      <c r="H32" s="31">
        <v>288.60000000000002</v>
      </c>
      <c r="I32" s="13"/>
      <c r="J32" s="13"/>
      <c r="K32" s="13"/>
      <c r="L32" s="13"/>
      <c r="M32" s="13"/>
    </row>
    <row r="33" spans="1:13" ht="78.75" x14ac:dyDescent="0.25">
      <c r="A33" s="64" t="s">
        <v>287</v>
      </c>
      <c r="B33" s="61">
        <v>801</v>
      </c>
      <c r="C33" s="62" t="s">
        <v>260</v>
      </c>
      <c r="D33" s="62" t="s">
        <v>274</v>
      </c>
      <c r="E33" s="61" t="s">
        <v>288</v>
      </c>
      <c r="F33" s="61">
        <v>100</v>
      </c>
      <c r="G33" s="31">
        <v>90.7</v>
      </c>
      <c r="H33" s="31">
        <v>90.6</v>
      </c>
      <c r="I33" s="13"/>
      <c r="J33" s="13"/>
      <c r="K33" s="13"/>
      <c r="L33" s="13"/>
      <c r="M33" s="13"/>
    </row>
    <row r="34" spans="1:13" ht="47.25" x14ac:dyDescent="0.25">
      <c r="A34" s="64" t="s">
        <v>289</v>
      </c>
      <c r="B34" s="61">
        <v>801</v>
      </c>
      <c r="C34" s="62" t="s">
        <v>260</v>
      </c>
      <c r="D34" s="62" t="s">
        <v>274</v>
      </c>
      <c r="E34" s="61" t="s">
        <v>288</v>
      </c>
      <c r="F34" s="61">
        <v>200</v>
      </c>
      <c r="G34" s="31">
        <v>191.1</v>
      </c>
      <c r="H34" s="31">
        <v>182.1</v>
      </c>
      <c r="I34" s="13"/>
      <c r="J34" s="13"/>
      <c r="K34" s="13"/>
      <c r="L34" s="13"/>
      <c r="M34" s="13"/>
    </row>
    <row r="35" spans="1:13" ht="141.75" x14ac:dyDescent="0.25">
      <c r="A35" s="64" t="s">
        <v>992</v>
      </c>
      <c r="B35" s="61">
        <v>801</v>
      </c>
      <c r="C35" s="62" t="s">
        <v>260</v>
      </c>
      <c r="D35" s="62" t="s">
        <v>274</v>
      </c>
      <c r="E35" s="61" t="s">
        <v>993</v>
      </c>
      <c r="F35" s="61">
        <v>100</v>
      </c>
      <c r="G35" s="31">
        <v>934.6</v>
      </c>
      <c r="H35" s="31">
        <v>934.6</v>
      </c>
      <c r="I35" s="13"/>
      <c r="J35" s="13"/>
      <c r="K35" s="13"/>
      <c r="L35" s="13"/>
      <c r="M35" s="13"/>
    </row>
    <row r="36" spans="1:13" ht="15.75" x14ac:dyDescent="0.25">
      <c r="A36" s="55" t="s">
        <v>290</v>
      </c>
      <c r="B36" s="56">
        <v>801</v>
      </c>
      <c r="C36" s="57" t="s">
        <v>260</v>
      </c>
      <c r="D36" s="57" t="s">
        <v>291</v>
      </c>
      <c r="E36" s="56"/>
      <c r="F36" s="56"/>
      <c r="G36" s="59">
        <f t="shared" ref="G36:H38" si="0">SUM(G37)</f>
        <v>22.1</v>
      </c>
      <c r="H36" s="59">
        <f t="shared" si="0"/>
        <v>22</v>
      </c>
      <c r="I36" s="13"/>
      <c r="J36" s="13"/>
      <c r="K36" s="13"/>
      <c r="L36" s="13"/>
      <c r="M36" s="13"/>
    </row>
    <row r="37" spans="1:13" ht="15.75" x14ac:dyDescent="0.25">
      <c r="A37" s="60" t="s">
        <v>292</v>
      </c>
      <c r="B37" s="61">
        <v>801</v>
      </c>
      <c r="C37" s="62" t="s">
        <v>260</v>
      </c>
      <c r="D37" s="62" t="s">
        <v>291</v>
      </c>
      <c r="E37" s="61" t="s">
        <v>293</v>
      </c>
      <c r="F37" s="61"/>
      <c r="G37" s="31">
        <f t="shared" si="0"/>
        <v>22.1</v>
      </c>
      <c r="H37" s="31">
        <f t="shared" si="0"/>
        <v>22</v>
      </c>
      <c r="I37" s="13"/>
      <c r="J37" s="13"/>
      <c r="K37" s="13"/>
      <c r="L37" s="13"/>
      <c r="M37" s="13"/>
    </row>
    <row r="38" spans="1:13" ht="15.75" x14ac:dyDescent="0.25">
      <c r="A38" s="60" t="s">
        <v>294</v>
      </c>
      <c r="B38" s="61">
        <v>801</v>
      </c>
      <c r="C38" s="62" t="s">
        <v>260</v>
      </c>
      <c r="D38" s="62" t="s">
        <v>291</v>
      </c>
      <c r="E38" s="61" t="s">
        <v>295</v>
      </c>
      <c r="F38" s="61"/>
      <c r="G38" s="31">
        <f t="shared" si="0"/>
        <v>22.1</v>
      </c>
      <c r="H38" s="31">
        <f t="shared" si="0"/>
        <v>22</v>
      </c>
      <c r="I38" s="13"/>
      <c r="J38" s="13"/>
      <c r="K38" s="13"/>
      <c r="L38" s="13"/>
      <c r="M38" s="13"/>
    </row>
    <row r="39" spans="1:13" ht="78.75" x14ac:dyDescent="0.25">
      <c r="A39" s="65" t="s">
        <v>296</v>
      </c>
      <c r="B39" s="61">
        <v>801</v>
      </c>
      <c r="C39" s="62" t="s">
        <v>260</v>
      </c>
      <c r="D39" s="62" t="s">
        <v>291</v>
      </c>
      <c r="E39" s="61" t="s">
        <v>297</v>
      </c>
      <c r="F39" s="61">
        <v>200</v>
      </c>
      <c r="G39" s="31">
        <v>22.1</v>
      </c>
      <c r="H39" s="31">
        <v>22</v>
      </c>
      <c r="I39" s="13"/>
      <c r="J39" s="13"/>
      <c r="K39" s="13"/>
      <c r="L39" s="13"/>
      <c r="M39" s="13"/>
    </row>
    <row r="40" spans="1:13" ht="15.75" x14ac:dyDescent="0.25">
      <c r="A40" s="55" t="s">
        <v>298</v>
      </c>
      <c r="B40" s="56">
        <v>801</v>
      </c>
      <c r="C40" s="57" t="s">
        <v>260</v>
      </c>
      <c r="D40" s="57">
        <v>13</v>
      </c>
      <c r="E40" s="56"/>
      <c r="F40" s="56"/>
      <c r="G40" s="59">
        <f>SUM(G41,G45,G49,G53,G65)</f>
        <v>113904.09999999999</v>
      </c>
      <c r="H40" s="59">
        <f>SUM(H41,H45,H49,H53,H65)</f>
        <v>104033.59999999999</v>
      </c>
      <c r="I40" s="13"/>
      <c r="J40" s="13"/>
      <c r="K40" s="13"/>
      <c r="L40" s="13"/>
      <c r="M40" s="13"/>
    </row>
    <row r="41" spans="1:13" ht="47.25" hidden="1" x14ac:dyDescent="0.25">
      <c r="A41" s="60" t="s">
        <v>913</v>
      </c>
      <c r="B41" s="61">
        <v>801</v>
      </c>
      <c r="C41" s="62" t="s">
        <v>260</v>
      </c>
      <c r="D41" s="62" t="s">
        <v>299</v>
      </c>
      <c r="E41" s="61" t="s">
        <v>464</v>
      </c>
      <c r="F41" s="61"/>
      <c r="G41" s="31">
        <f t="shared" ref="G41:H43" si="1">G42</f>
        <v>0</v>
      </c>
      <c r="H41" s="31">
        <f t="shared" si="1"/>
        <v>0</v>
      </c>
      <c r="I41" s="13"/>
      <c r="J41" s="13"/>
      <c r="K41" s="13"/>
      <c r="L41" s="13"/>
      <c r="M41" s="13"/>
    </row>
    <row r="42" spans="1:13" ht="47.25" hidden="1" x14ac:dyDescent="0.25">
      <c r="A42" s="60" t="s">
        <v>465</v>
      </c>
      <c r="B42" s="61">
        <v>801</v>
      </c>
      <c r="C42" s="62" t="s">
        <v>260</v>
      </c>
      <c r="D42" s="62" t="s">
        <v>299</v>
      </c>
      <c r="E42" s="61" t="s">
        <v>522</v>
      </c>
      <c r="F42" s="61"/>
      <c r="G42" s="31">
        <f t="shared" si="1"/>
        <v>0</v>
      </c>
      <c r="H42" s="31">
        <f t="shared" si="1"/>
        <v>0</v>
      </c>
      <c r="I42" s="13"/>
      <c r="J42" s="13"/>
      <c r="K42" s="13"/>
      <c r="L42" s="13"/>
      <c r="M42" s="13"/>
    </row>
    <row r="43" spans="1:13" ht="47.25" hidden="1" x14ac:dyDescent="0.25">
      <c r="A43" s="60" t="s">
        <v>684</v>
      </c>
      <c r="B43" s="61">
        <v>801</v>
      </c>
      <c r="C43" s="62" t="s">
        <v>260</v>
      </c>
      <c r="D43" s="62" t="s">
        <v>299</v>
      </c>
      <c r="E43" s="61" t="s">
        <v>685</v>
      </c>
      <c r="F43" s="61"/>
      <c r="G43" s="31">
        <f t="shared" si="1"/>
        <v>0</v>
      </c>
      <c r="H43" s="31">
        <f t="shared" si="1"/>
        <v>0</v>
      </c>
      <c r="I43" s="13"/>
      <c r="J43" s="13"/>
      <c r="K43" s="13"/>
      <c r="L43" s="13"/>
      <c r="M43" s="13"/>
    </row>
    <row r="44" spans="1:13" ht="63" hidden="1" x14ac:dyDescent="0.25">
      <c r="A44" s="64" t="s">
        <v>687</v>
      </c>
      <c r="B44" s="61">
        <v>801</v>
      </c>
      <c r="C44" s="62" t="s">
        <v>260</v>
      </c>
      <c r="D44" s="62" t="s">
        <v>299</v>
      </c>
      <c r="E44" s="61" t="s">
        <v>686</v>
      </c>
      <c r="F44" s="61">
        <v>400</v>
      </c>
      <c r="G44" s="31"/>
      <c r="H44" s="31"/>
      <c r="I44" s="13"/>
      <c r="J44" s="13"/>
      <c r="K44" s="13"/>
      <c r="L44" s="13"/>
      <c r="M44" s="13"/>
    </row>
    <row r="45" spans="1:13" ht="31.5" x14ac:dyDescent="0.25">
      <c r="A45" s="64" t="s">
        <v>1093</v>
      </c>
      <c r="B45" s="61">
        <v>801</v>
      </c>
      <c r="C45" s="62" t="s">
        <v>260</v>
      </c>
      <c r="D45" s="62" t="s">
        <v>299</v>
      </c>
      <c r="E45" s="61" t="s">
        <v>398</v>
      </c>
      <c r="F45" s="61"/>
      <c r="G45" s="31">
        <f>G46</f>
        <v>15056.3</v>
      </c>
      <c r="H45" s="31">
        <f>H46</f>
        <v>12210.3</v>
      </c>
      <c r="I45" s="13"/>
      <c r="J45" s="13"/>
      <c r="K45" s="13"/>
      <c r="L45" s="13"/>
      <c r="M45" s="13"/>
    </row>
    <row r="46" spans="1:13" ht="47.25" x14ac:dyDescent="0.25">
      <c r="A46" s="64" t="s">
        <v>937</v>
      </c>
      <c r="B46" s="61">
        <v>801</v>
      </c>
      <c r="C46" s="62" t="s">
        <v>260</v>
      </c>
      <c r="D46" s="62" t="s">
        <v>299</v>
      </c>
      <c r="E46" s="61" t="s">
        <v>413</v>
      </c>
      <c r="F46" s="61"/>
      <c r="G46" s="31">
        <f>SUM(G47:G48)</f>
        <v>15056.3</v>
      </c>
      <c r="H46" s="31">
        <f>SUM(H47:H48)</f>
        <v>12210.3</v>
      </c>
      <c r="I46" s="13"/>
      <c r="J46" s="13"/>
      <c r="K46" s="13"/>
      <c r="L46" s="13"/>
      <c r="M46" s="13"/>
    </row>
    <row r="47" spans="1:13" ht="63" x14ac:dyDescent="0.25">
      <c r="A47" s="64" t="s">
        <v>1094</v>
      </c>
      <c r="B47" s="61">
        <v>801</v>
      </c>
      <c r="C47" s="62" t="s">
        <v>260</v>
      </c>
      <c r="D47" s="62" t="s">
        <v>299</v>
      </c>
      <c r="E47" s="61" t="s">
        <v>1095</v>
      </c>
      <c r="F47" s="61">
        <v>200</v>
      </c>
      <c r="G47" s="31">
        <v>10056.299999999999</v>
      </c>
      <c r="H47" s="31">
        <v>7210.3</v>
      </c>
      <c r="I47" s="13"/>
      <c r="J47" s="13"/>
      <c r="K47" s="13"/>
      <c r="L47" s="13"/>
      <c r="M47" s="13"/>
    </row>
    <row r="48" spans="1:13" ht="63" x14ac:dyDescent="0.25">
      <c r="A48" s="64" t="s">
        <v>938</v>
      </c>
      <c r="B48" s="61">
        <v>801</v>
      </c>
      <c r="C48" s="62" t="s">
        <v>260</v>
      </c>
      <c r="D48" s="62" t="s">
        <v>299</v>
      </c>
      <c r="E48" s="61" t="s">
        <v>1095</v>
      </c>
      <c r="F48" s="61">
        <v>400</v>
      </c>
      <c r="G48" s="31">
        <v>5000</v>
      </c>
      <c r="H48" s="31">
        <v>5000</v>
      </c>
      <c r="I48" s="13"/>
      <c r="J48" s="13"/>
      <c r="K48" s="13"/>
      <c r="L48" s="13"/>
      <c r="M48" s="13"/>
    </row>
    <row r="49" spans="1:13" ht="31.5" x14ac:dyDescent="0.3">
      <c r="A49" s="60" t="s">
        <v>264</v>
      </c>
      <c r="B49" s="61">
        <v>801</v>
      </c>
      <c r="C49" s="62" t="s">
        <v>260</v>
      </c>
      <c r="D49" s="62" t="s">
        <v>299</v>
      </c>
      <c r="E49" s="61" t="s">
        <v>265</v>
      </c>
      <c r="F49" s="63"/>
      <c r="G49" s="31">
        <f>SUM(G50)</f>
        <v>610</v>
      </c>
      <c r="H49" s="31">
        <f>SUM(H50)</f>
        <v>543.79999999999995</v>
      </c>
      <c r="I49" s="13"/>
      <c r="J49" s="13"/>
      <c r="K49" s="13"/>
      <c r="L49" s="13"/>
      <c r="M49" s="13"/>
    </row>
    <row r="50" spans="1:13" ht="18.75" x14ac:dyDescent="0.3">
      <c r="A50" s="60" t="s">
        <v>275</v>
      </c>
      <c r="B50" s="61">
        <v>801</v>
      </c>
      <c r="C50" s="62" t="s">
        <v>260</v>
      </c>
      <c r="D50" s="62" t="s">
        <v>299</v>
      </c>
      <c r="E50" s="61" t="s">
        <v>276</v>
      </c>
      <c r="F50" s="63"/>
      <c r="G50" s="31">
        <f>SUM(G51:G52)</f>
        <v>610</v>
      </c>
      <c r="H50" s="31">
        <f>SUM(H51:H52)</f>
        <v>543.79999999999995</v>
      </c>
      <c r="I50" s="13"/>
      <c r="J50" s="13"/>
      <c r="K50" s="13"/>
      <c r="L50" s="13"/>
      <c r="M50" s="13"/>
    </row>
    <row r="51" spans="1:13" ht="63" x14ac:dyDescent="0.25">
      <c r="A51" s="65" t="s">
        <v>300</v>
      </c>
      <c r="B51" s="61">
        <v>801</v>
      </c>
      <c r="C51" s="62" t="s">
        <v>260</v>
      </c>
      <c r="D51" s="62" t="s">
        <v>299</v>
      </c>
      <c r="E51" s="61" t="s">
        <v>301</v>
      </c>
      <c r="F51" s="61">
        <v>200</v>
      </c>
      <c r="G51" s="31">
        <v>300</v>
      </c>
      <c r="H51" s="31">
        <v>233.8</v>
      </c>
      <c r="I51" s="13"/>
      <c r="J51" s="13"/>
      <c r="K51" s="13"/>
      <c r="L51" s="13"/>
      <c r="M51" s="13"/>
    </row>
    <row r="52" spans="1:13" ht="47.25" x14ac:dyDescent="0.25">
      <c r="A52" s="64" t="s">
        <v>302</v>
      </c>
      <c r="B52" s="61">
        <v>801</v>
      </c>
      <c r="C52" s="62" t="s">
        <v>260</v>
      </c>
      <c r="D52" s="62" t="s">
        <v>299</v>
      </c>
      <c r="E52" s="61" t="s">
        <v>301</v>
      </c>
      <c r="F52" s="61">
        <v>800</v>
      </c>
      <c r="G52" s="31">
        <v>310</v>
      </c>
      <c r="H52" s="31">
        <v>310</v>
      </c>
      <c r="I52" s="13"/>
      <c r="J52" s="13"/>
      <c r="K52" s="13"/>
      <c r="L52" s="13"/>
      <c r="M52" s="13"/>
    </row>
    <row r="53" spans="1:13" ht="31.5" x14ac:dyDescent="0.3">
      <c r="A53" s="60" t="s">
        <v>303</v>
      </c>
      <c r="B53" s="61">
        <v>801</v>
      </c>
      <c r="C53" s="62" t="s">
        <v>260</v>
      </c>
      <c r="D53" s="62" t="s">
        <v>299</v>
      </c>
      <c r="E53" s="61" t="s">
        <v>304</v>
      </c>
      <c r="F53" s="63"/>
      <c r="G53" s="31">
        <f>SUM(G54,G58)</f>
        <v>94712.4</v>
      </c>
      <c r="H53" s="31">
        <f>SUM(H54,H58)</f>
        <v>87754.2</v>
      </c>
      <c r="I53" s="13"/>
      <c r="J53" s="13"/>
      <c r="K53" s="13"/>
      <c r="L53" s="13"/>
      <c r="M53" s="13"/>
    </row>
    <row r="54" spans="1:13" ht="31.5" x14ac:dyDescent="0.3">
      <c r="A54" s="60" t="s">
        <v>305</v>
      </c>
      <c r="B54" s="61">
        <v>801</v>
      </c>
      <c r="C54" s="62" t="s">
        <v>260</v>
      </c>
      <c r="D54" s="62" t="s">
        <v>299</v>
      </c>
      <c r="E54" s="61" t="s">
        <v>306</v>
      </c>
      <c r="F54" s="63"/>
      <c r="G54" s="31">
        <f>SUM(G55:G57)</f>
        <v>22796.9</v>
      </c>
      <c r="H54" s="31">
        <f>SUM(H55:H57)</f>
        <v>16442.3</v>
      </c>
      <c r="I54" s="13"/>
      <c r="J54" s="13"/>
      <c r="K54" s="13"/>
      <c r="L54" s="13"/>
      <c r="M54" s="13"/>
    </row>
    <row r="55" spans="1:13" ht="47.25" x14ac:dyDescent="0.25">
      <c r="A55" s="65" t="s">
        <v>307</v>
      </c>
      <c r="B55" s="61">
        <v>801</v>
      </c>
      <c r="C55" s="62" t="s">
        <v>260</v>
      </c>
      <c r="D55" s="62" t="s">
        <v>299</v>
      </c>
      <c r="E55" s="61" t="s">
        <v>308</v>
      </c>
      <c r="F55" s="61">
        <v>200</v>
      </c>
      <c r="G55" s="31">
        <v>17794</v>
      </c>
      <c r="H55" s="31">
        <v>11439.4</v>
      </c>
      <c r="I55" s="13"/>
      <c r="J55" s="13"/>
      <c r="K55" s="13"/>
      <c r="L55" s="13"/>
      <c r="M55" s="13"/>
    </row>
    <row r="56" spans="1:13" s="14" customFormat="1" ht="31.5" x14ac:dyDescent="0.25">
      <c r="A56" s="65" t="s">
        <v>309</v>
      </c>
      <c r="B56" s="61">
        <v>801</v>
      </c>
      <c r="C56" s="62" t="s">
        <v>260</v>
      </c>
      <c r="D56" s="62" t="s">
        <v>299</v>
      </c>
      <c r="E56" s="61" t="s">
        <v>308</v>
      </c>
      <c r="F56" s="61">
        <v>800</v>
      </c>
      <c r="G56" s="31">
        <v>2.9</v>
      </c>
      <c r="H56" s="31">
        <v>2.9</v>
      </c>
      <c r="I56" s="13"/>
      <c r="J56" s="13"/>
      <c r="K56" s="13"/>
      <c r="L56" s="13"/>
      <c r="M56" s="13"/>
    </row>
    <row r="57" spans="1:13" ht="47.25" x14ac:dyDescent="0.25">
      <c r="A57" s="65" t="s">
        <v>939</v>
      </c>
      <c r="B57" s="61">
        <v>801</v>
      </c>
      <c r="C57" s="62" t="s">
        <v>260</v>
      </c>
      <c r="D57" s="62" t="s">
        <v>299</v>
      </c>
      <c r="E57" s="61" t="s">
        <v>940</v>
      </c>
      <c r="F57" s="61">
        <v>400</v>
      </c>
      <c r="G57" s="31">
        <v>5000</v>
      </c>
      <c r="H57" s="31">
        <v>5000</v>
      </c>
      <c r="I57" s="13"/>
      <c r="J57" s="13"/>
      <c r="K57" s="13"/>
      <c r="L57" s="13"/>
      <c r="M57" s="13"/>
    </row>
    <row r="58" spans="1:13" ht="31.5" x14ac:dyDescent="0.25">
      <c r="A58" s="73" t="s">
        <v>310</v>
      </c>
      <c r="B58" s="61">
        <v>801</v>
      </c>
      <c r="C58" s="62" t="s">
        <v>260</v>
      </c>
      <c r="D58" s="62" t="s">
        <v>299</v>
      </c>
      <c r="E58" s="61" t="s">
        <v>311</v>
      </c>
      <c r="F58" s="61"/>
      <c r="G58" s="31">
        <f>SUM(G59:G64)</f>
        <v>71915.499999999985</v>
      </c>
      <c r="H58" s="31">
        <f>SUM(H59:H64)</f>
        <v>71311.899999999994</v>
      </c>
      <c r="I58" s="13"/>
      <c r="J58" s="13"/>
      <c r="K58" s="13"/>
      <c r="L58" s="13"/>
      <c r="M58" s="13"/>
    </row>
    <row r="59" spans="1:13" ht="78.75" x14ac:dyDescent="0.25">
      <c r="A59" s="73" t="s">
        <v>271</v>
      </c>
      <c r="B59" s="61">
        <v>801</v>
      </c>
      <c r="C59" s="62" t="s">
        <v>260</v>
      </c>
      <c r="D59" s="62" t="s">
        <v>299</v>
      </c>
      <c r="E59" s="61" t="s">
        <v>312</v>
      </c>
      <c r="F59" s="61">
        <v>100</v>
      </c>
      <c r="G59" s="31">
        <v>827.8</v>
      </c>
      <c r="H59" s="31">
        <v>827.7</v>
      </c>
      <c r="I59" s="13"/>
      <c r="J59" s="13"/>
      <c r="K59" s="13"/>
      <c r="L59" s="13"/>
      <c r="M59" s="13"/>
    </row>
    <row r="60" spans="1:13" ht="78.75" hidden="1" x14ac:dyDescent="0.25">
      <c r="A60" s="73" t="s">
        <v>313</v>
      </c>
      <c r="B60" s="61">
        <v>801</v>
      </c>
      <c r="C60" s="62" t="s">
        <v>260</v>
      </c>
      <c r="D60" s="62" t="s">
        <v>299</v>
      </c>
      <c r="E60" s="61" t="s">
        <v>314</v>
      </c>
      <c r="F60" s="61">
        <v>100</v>
      </c>
      <c r="G60" s="31"/>
      <c r="H60" s="31"/>
      <c r="I60" s="13"/>
      <c r="J60" s="13"/>
      <c r="K60" s="13"/>
      <c r="L60" s="13"/>
      <c r="M60" s="13"/>
    </row>
    <row r="61" spans="1:13" ht="110.25" x14ac:dyDescent="0.25">
      <c r="A61" s="65" t="s">
        <v>315</v>
      </c>
      <c r="B61" s="61">
        <v>801</v>
      </c>
      <c r="C61" s="62" t="s">
        <v>260</v>
      </c>
      <c r="D61" s="62" t="s">
        <v>299</v>
      </c>
      <c r="E61" s="61" t="s">
        <v>316</v>
      </c>
      <c r="F61" s="61">
        <v>100</v>
      </c>
      <c r="G61" s="31">
        <v>28642.5</v>
      </c>
      <c r="H61" s="31">
        <v>28635</v>
      </c>
      <c r="I61" s="13"/>
      <c r="J61" s="13"/>
      <c r="K61" s="13"/>
      <c r="L61" s="13"/>
      <c r="M61" s="13"/>
    </row>
    <row r="62" spans="1:13" ht="63" x14ac:dyDescent="0.25">
      <c r="A62" s="65" t="s">
        <v>317</v>
      </c>
      <c r="B62" s="61">
        <v>801</v>
      </c>
      <c r="C62" s="62" t="s">
        <v>260</v>
      </c>
      <c r="D62" s="62" t="s">
        <v>299</v>
      </c>
      <c r="E62" s="61" t="s">
        <v>316</v>
      </c>
      <c r="F62" s="61">
        <v>200</v>
      </c>
      <c r="G62" s="31">
        <v>38902.6</v>
      </c>
      <c r="H62" s="31">
        <v>38306.699999999997</v>
      </c>
      <c r="I62" s="13"/>
      <c r="J62" s="13"/>
      <c r="K62" s="13"/>
      <c r="L62" s="13"/>
      <c r="M62" s="13"/>
    </row>
    <row r="63" spans="1:13" ht="47.25" x14ac:dyDescent="0.25">
      <c r="A63" s="65" t="s">
        <v>318</v>
      </c>
      <c r="B63" s="61">
        <v>801</v>
      </c>
      <c r="C63" s="62" t="s">
        <v>260</v>
      </c>
      <c r="D63" s="62" t="s">
        <v>299</v>
      </c>
      <c r="E63" s="61" t="s">
        <v>316</v>
      </c>
      <c r="F63" s="61">
        <v>800</v>
      </c>
      <c r="G63" s="31">
        <v>303.89999999999998</v>
      </c>
      <c r="H63" s="31">
        <v>303.89999999999998</v>
      </c>
      <c r="I63" s="13"/>
      <c r="J63" s="13"/>
      <c r="K63" s="13"/>
      <c r="L63" s="13"/>
      <c r="M63" s="13"/>
    </row>
    <row r="64" spans="1:13" s="14" customFormat="1" ht="94.5" x14ac:dyDescent="0.25">
      <c r="A64" s="60" t="s">
        <v>319</v>
      </c>
      <c r="B64" s="61">
        <v>801</v>
      </c>
      <c r="C64" s="62" t="s">
        <v>260</v>
      </c>
      <c r="D64" s="62" t="s">
        <v>299</v>
      </c>
      <c r="E64" s="61" t="s">
        <v>320</v>
      </c>
      <c r="F64" s="61">
        <v>100</v>
      </c>
      <c r="G64" s="31">
        <v>3238.7</v>
      </c>
      <c r="H64" s="31">
        <v>3238.6</v>
      </c>
      <c r="I64" s="13"/>
      <c r="J64" s="13"/>
      <c r="K64" s="13"/>
      <c r="L64" s="13"/>
      <c r="M64" s="13"/>
    </row>
    <row r="65" spans="1:8" ht="15.75" x14ac:dyDescent="0.25">
      <c r="A65" s="73" t="s">
        <v>292</v>
      </c>
      <c r="B65" s="61">
        <v>801</v>
      </c>
      <c r="C65" s="62" t="s">
        <v>260</v>
      </c>
      <c r="D65" s="62" t="s">
        <v>299</v>
      </c>
      <c r="E65" s="61" t="s">
        <v>293</v>
      </c>
      <c r="F65" s="61"/>
      <c r="G65" s="31">
        <f>SUM(G66)</f>
        <v>3525.3999999999996</v>
      </c>
      <c r="H65" s="31">
        <f>SUM(H66)</f>
        <v>3525.3</v>
      </c>
    </row>
    <row r="66" spans="1:8" ht="15.75" x14ac:dyDescent="0.25">
      <c r="A66" s="73" t="s">
        <v>294</v>
      </c>
      <c r="B66" s="61">
        <v>801</v>
      </c>
      <c r="C66" s="62" t="s">
        <v>260</v>
      </c>
      <c r="D66" s="62" t="s">
        <v>299</v>
      </c>
      <c r="E66" s="61" t="s">
        <v>295</v>
      </c>
      <c r="F66" s="61"/>
      <c r="G66" s="31">
        <f>SUM(G67,G70)</f>
        <v>3525.3999999999996</v>
      </c>
      <c r="H66" s="31">
        <f>SUM(H67,H70)</f>
        <v>3525.3</v>
      </c>
    </row>
    <row r="67" spans="1:8" ht="15.75" x14ac:dyDescent="0.25">
      <c r="A67" s="73" t="s">
        <v>1096</v>
      </c>
      <c r="B67" s="61">
        <v>801</v>
      </c>
      <c r="C67" s="62" t="s">
        <v>260</v>
      </c>
      <c r="D67" s="62" t="s">
        <v>299</v>
      </c>
      <c r="E67" s="61" t="s">
        <v>1097</v>
      </c>
      <c r="F67" s="61"/>
      <c r="G67" s="31">
        <f>SUM(G68:G69)</f>
        <v>2000</v>
      </c>
      <c r="H67" s="31">
        <f>SUM(H68:H69)</f>
        <v>2000</v>
      </c>
    </row>
    <row r="68" spans="1:8" ht="31.5" x14ac:dyDescent="0.25">
      <c r="A68" s="73" t="s">
        <v>1098</v>
      </c>
      <c r="B68" s="61">
        <v>801</v>
      </c>
      <c r="C68" s="62" t="s">
        <v>260</v>
      </c>
      <c r="D68" s="62" t="s">
        <v>299</v>
      </c>
      <c r="E68" s="61" t="s">
        <v>1097</v>
      </c>
      <c r="F68" s="61">
        <v>600</v>
      </c>
      <c r="G68" s="31">
        <v>2000</v>
      </c>
      <c r="H68" s="31">
        <v>2000</v>
      </c>
    </row>
    <row r="69" spans="1:8" ht="31.5" hidden="1" x14ac:dyDescent="0.25">
      <c r="A69" s="73" t="s">
        <v>1098</v>
      </c>
      <c r="B69" s="61">
        <v>801</v>
      </c>
      <c r="C69" s="62" t="s">
        <v>260</v>
      </c>
      <c r="D69" s="62" t="s">
        <v>299</v>
      </c>
      <c r="E69" s="61" t="s">
        <v>1097</v>
      </c>
      <c r="F69" s="61">
        <v>800</v>
      </c>
      <c r="G69" s="31">
        <v>0</v>
      </c>
      <c r="H69" s="31">
        <v>0</v>
      </c>
    </row>
    <row r="70" spans="1:8" ht="15.75" x14ac:dyDescent="0.25">
      <c r="A70" s="73" t="s">
        <v>1099</v>
      </c>
      <c r="B70" s="61">
        <v>801</v>
      </c>
      <c r="C70" s="62" t="s">
        <v>260</v>
      </c>
      <c r="D70" s="62" t="s">
        <v>299</v>
      </c>
      <c r="E70" s="61" t="s">
        <v>322</v>
      </c>
      <c r="F70" s="61"/>
      <c r="G70" s="31">
        <f>SUM(G71:G74)</f>
        <v>1525.3999999999999</v>
      </c>
      <c r="H70" s="31">
        <f>SUM(H71:H74)</f>
        <v>1525.3</v>
      </c>
    </row>
    <row r="71" spans="1:8" ht="47.25" hidden="1" x14ac:dyDescent="0.25">
      <c r="A71" s="64" t="s">
        <v>1100</v>
      </c>
      <c r="B71" s="61">
        <v>801</v>
      </c>
      <c r="C71" s="62" t="s">
        <v>260</v>
      </c>
      <c r="D71" s="62" t="s">
        <v>299</v>
      </c>
      <c r="E71" s="61" t="s">
        <v>322</v>
      </c>
      <c r="F71" s="61">
        <v>200</v>
      </c>
      <c r="G71" s="31"/>
      <c r="H71" s="31"/>
    </row>
    <row r="72" spans="1:8" ht="31.5" x14ac:dyDescent="0.25">
      <c r="A72" s="64" t="s">
        <v>323</v>
      </c>
      <c r="B72" s="61">
        <v>801</v>
      </c>
      <c r="C72" s="62" t="s">
        <v>260</v>
      </c>
      <c r="D72" s="62" t="s">
        <v>299</v>
      </c>
      <c r="E72" s="61" t="s">
        <v>322</v>
      </c>
      <c r="F72" s="61">
        <v>300</v>
      </c>
      <c r="G72" s="31">
        <v>878.1</v>
      </c>
      <c r="H72" s="31">
        <v>878</v>
      </c>
    </row>
    <row r="73" spans="1:8" ht="31.5" x14ac:dyDescent="0.25">
      <c r="A73" s="64" t="s">
        <v>323</v>
      </c>
      <c r="B73" s="61">
        <v>801</v>
      </c>
      <c r="C73" s="62" t="s">
        <v>260</v>
      </c>
      <c r="D73" s="62" t="s">
        <v>299</v>
      </c>
      <c r="E73" s="61" t="s">
        <v>322</v>
      </c>
      <c r="F73" s="61">
        <v>600</v>
      </c>
      <c r="G73" s="31">
        <v>613</v>
      </c>
      <c r="H73" s="31">
        <v>613</v>
      </c>
    </row>
    <row r="74" spans="1:8" ht="31.5" x14ac:dyDescent="0.25">
      <c r="A74" s="64" t="s">
        <v>324</v>
      </c>
      <c r="B74" s="61">
        <v>801</v>
      </c>
      <c r="C74" s="62" t="s">
        <v>260</v>
      </c>
      <c r="D74" s="62" t="s">
        <v>299</v>
      </c>
      <c r="E74" s="61" t="s">
        <v>322</v>
      </c>
      <c r="F74" s="61">
        <v>800</v>
      </c>
      <c r="G74" s="31">
        <v>34.299999999999997</v>
      </c>
      <c r="H74" s="31">
        <v>34.299999999999997</v>
      </c>
    </row>
    <row r="75" spans="1:8" ht="31.5" x14ac:dyDescent="0.25">
      <c r="A75" s="55" t="s">
        <v>325</v>
      </c>
      <c r="B75" s="56">
        <v>801</v>
      </c>
      <c r="C75" s="57" t="s">
        <v>326</v>
      </c>
      <c r="D75" s="57" t="s">
        <v>261</v>
      </c>
      <c r="E75" s="61"/>
      <c r="F75" s="61"/>
      <c r="G75" s="59">
        <f>SUM(G76,G82,G103)</f>
        <v>13655.6</v>
      </c>
      <c r="H75" s="59">
        <f>SUM(H76,H82,H103)</f>
        <v>13652.199999999999</v>
      </c>
    </row>
    <row r="76" spans="1:8" ht="15.75" x14ac:dyDescent="0.25">
      <c r="A76" s="55" t="s">
        <v>327</v>
      </c>
      <c r="B76" s="56">
        <v>801</v>
      </c>
      <c r="C76" s="57" t="s">
        <v>326</v>
      </c>
      <c r="D76" s="57" t="s">
        <v>274</v>
      </c>
      <c r="E76" s="56"/>
      <c r="F76" s="56"/>
      <c r="G76" s="59">
        <f>SUM(G77)</f>
        <v>2535.2000000000003</v>
      </c>
      <c r="H76" s="59">
        <f>SUM(H77)</f>
        <v>2534.9</v>
      </c>
    </row>
    <row r="77" spans="1:8" ht="31.5" x14ac:dyDescent="0.3">
      <c r="A77" s="60" t="s">
        <v>264</v>
      </c>
      <c r="B77" s="61">
        <v>801</v>
      </c>
      <c r="C77" s="62" t="s">
        <v>326</v>
      </c>
      <c r="D77" s="62" t="s">
        <v>274</v>
      </c>
      <c r="E77" s="61" t="s">
        <v>265</v>
      </c>
      <c r="F77" s="63"/>
      <c r="G77" s="31">
        <f>SUM(G78)</f>
        <v>2535.2000000000003</v>
      </c>
      <c r="H77" s="31">
        <f>SUM(H78)</f>
        <v>2534.9</v>
      </c>
    </row>
    <row r="78" spans="1:8" ht="18.75" x14ac:dyDescent="0.3">
      <c r="A78" s="60" t="s">
        <v>275</v>
      </c>
      <c r="B78" s="61">
        <v>801</v>
      </c>
      <c r="C78" s="62" t="s">
        <v>326</v>
      </c>
      <c r="D78" s="62" t="s">
        <v>274</v>
      </c>
      <c r="E78" s="61" t="s">
        <v>276</v>
      </c>
      <c r="F78" s="63"/>
      <c r="G78" s="31">
        <f>SUM(G79:G81)</f>
        <v>2535.2000000000003</v>
      </c>
      <c r="H78" s="31">
        <f>SUM(H79:H81)</f>
        <v>2534.9</v>
      </c>
    </row>
    <row r="79" spans="1:8" ht="94.5" x14ac:dyDescent="0.25">
      <c r="A79" s="64" t="s">
        <v>995</v>
      </c>
      <c r="B79" s="61">
        <v>801</v>
      </c>
      <c r="C79" s="62" t="s">
        <v>326</v>
      </c>
      <c r="D79" s="62" t="s">
        <v>274</v>
      </c>
      <c r="E79" s="61" t="s">
        <v>994</v>
      </c>
      <c r="F79" s="61">
        <v>100</v>
      </c>
      <c r="G79" s="31">
        <v>193.4</v>
      </c>
      <c r="H79" s="31">
        <v>193.4</v>
      </c>
    </row>
    <row r="80" spans="1:8" ht="157.5" x14ac:dyDescent="0.25">
      <c r="A80" s="64" t="s">
        <v>328</v>
      </c>
      <c r="B80" s="61">
        <v>801</v>
      </c>
      <c r="C80" s="62" t="s">
        <v>326</v>
      </c>
      <c r="D80" s="62" t="s">
        <v>274</v>
      </c>
      <c r="E80" s="61" t="s">
        <v>329</v>
      </c>
      <c r="F80" s="61">
        <v>100</v>
      </c>
      <c r="G80" s="31">
        <v>2192.3000000000002</v>
      </c>
      <c r="H80" s="31">
        <v>2192.1</v>
      </c>
    </row>
    <row r="81" spans="1:9" ht="110.25" x14ac:dyDescent="0.25">
      <c r="A81" s="65" t="s">
        <v>330</v>
      </c>
      <c r="B81" s="61">
        <v>801</v>
      </c>
      <c r="C81" s="62" t="s">
        <v>326</v>
      </c>
      <c r="D81" s="62" t="s">
        <v>274</v>
      </c>
      <c r="E81" s="61" t="s">
        <v>329</v>
      </c>
      <c r="F81" s="61">
        <v>200</v>
      </c>
      <c r="G81" s="31">
        <v>149.5</v>
      </c>
      <c r="H81" s="31">
        <v>149.4</v>
      </c>
    </row>
    <row r="82" spans="1:9" ht="47.25" x14ac:dyDescent="0.25">
      <c r="A82" s="55" t="s">
        <v>923</v>
      </c>
      <c r="B82" s="56">
        <v>801</v>
      </c>
      <c r="C82" s="57" t="s">
        <v>326</v>
      </c>
      <c r="D82" s="57" t="s">
        <v>346</v>
      </c>
      <c r="E82" s="56"/>
      <c r="F82" s="56"/>
      <c r="G82" s="59">
        <f>SUM(G83,G100)</f>
        <v>11010.4</v>
      </c>
      <c r="H82" s="59">
        <f>SUM(H83,H100)</f>
        <v>11007.4</v>
      </c>
      <c r="I82" s="202">
        <v>11007.45</v>
      </c>
    </row>
    <row r="83" spans="1:9" ht="31.5" x14ac:dyDescent="0.25">
      <c r="A83" s="7" t="s">
        <v>1101</v>
      </c>
      <c r="B83" s="61">
        <v>801</v>
      </c>
      <c r="C83" s="62" t="s">
        <v>326</v>
      </c>
      <c r="D83" s="62" t="s">
        <v>346</v>
      </c>
      <c r="E83" s="61" t="s">
        <v>332</v>
      </c>
      <c r="F83" s="61"/>
      <c r="G83" s="31">
        <f>SUM(G84,G95)</f>
        <v>3436.8</v>
      </c>
      <c r="H83" s="31">
        <f>SUM(H84,H95)</f>
        <v>3433.8</v>
      </c>
    </row>
    <row r="84" spans="1:9" ht="31.5" x14ac:dyDescent="0.25">
      <c r="A84" s="7" t="s">
        <v>347</v>
      </c>
      <c r="B84" s="61">
        <v>801</v>
      </c>
      <c r="C84" s="62" t="s">
        <v>326</v>
      </c>
      <c r="D84" s="62" t="s">
        <v>346</v>
      </c>
      <c r="E84" s="61" t="s">
        <v>348</v>
      </c>
      <c r="F84" s="61"/>
      <c r="G84" s="31">
        <f>SUM(G85,G87,G89,G91,G93)</f>
        <v>2829.2000000000003</v>
      </c>
      <c r="H84" s="31">
        <f>SUM(H85,H87,H89,H91,H93)</f>
        <v>2829</v>
      </c>
    </row>
    <row r="85" spans="1:9" ht="47.25" x14ac:dyDescent="0.25">
      <c r="A85" s="7" t="s">
        <v>349</v>
      </c>
      <c r="B85" s="61">
        <v>801</v>
      </c>
      <c r="C85" s="62" t="s">
        <v>326</v>
      </c>
      <c r="D85" s="62" t="s">
        <v>346</v>
      </c>
      <c r="E85" s="61" t="s">
        <v>350</v>
      </c>
      <c r="F85" s="61"/>
      <c r="G85" s="31">
        <f>SUM(G86)</f>
        <v>1500</v>
      </c>
      <c r="H85" s="31">
        <f>SUM(H86)</f>
        <v>1500</v>
      </c>
    </row>
    <row r="86" spans="1:9" ht="47.25" x14ac:dyDescent="0.25">
      <c r="A86" s="64" t="s">
        <v>351</v>
      </c>
      <c r="B86" s="61">
        <v>801</v>
      </c>
      <c r="C86" s="62" t="s">
        <v>326</v>
      </c>
      <c r="D86" s="62" t="s">
        <v>346</v>
      </c>
      <c r="E86" s="61" t="s">
        <v>352</v>
      </c>
      <c r="F86" s="61">
        <v>800</v>
      </c>
      <c r="G86" s="31">
        <v>1500</v>
      </c>
      <c r="H86" s="31">
        <v>1500</v>
      </c>
    </row>
    <row r="87" spans="1:9" ht="31.5" hidden="1" x14ac:dyDescent="0.25">
      <c r="A87" s="7" t="s">
        <v>353</v>
      </c>
      <c r="B87" s="61">
        <v>801</v>
      </c>
      <c r="C87" s="62" t="s">
        <v>326</v>
      </c>
      <c r="D87" s="62" t="s">
        <v>346</v>
      </c>
      <c r="E87" s="61" t="s">
        <v>354</v>
      </c>
      <c r="F87" s="77"/>
      <c r="G87" s="31">
        <f>SUM(G88)</f>
        <v>0</v>
      </c>
      <c r="H87" s="31">
        <f>SUM(H88)</f>
        <v>0</v>
      </c>
    </row>
    <row r="88" spans="1:9" ht="63" hidden="1" x14ac:dyDescent="0.25">
      <c r="A88" s="64" t="s">
        <v>355</v>
      </c>
      <c r="B88" s="61">
        <v>801</v>
      </c>
      <c r="C88" s="62" t="s">
        <v>326</v>
      </c>
      <c r="D88" s="62" t="s">
        <v>346</v>
      </c>
      <c r="E88" s="78" t="s">
        <v>356</v>
      </c>
      <c r="F88" s="77">
        <v>200</v>
      </c>
      <c r="G88" s="31">
        <v>0</v>
      </c>
      <c r="H88" s="31">
        <v>0</v>
      </c>
    </row>
    <row r="89" spans="1:9" ht="47.25" x14ac:dyDescent="0.25">
      <c r="A89" s="7" t="s">
        <v>357</v>
      </c>
      <c r="B89" s="61">
        <v>801</v>
      </c>
      <c r="C89" s="62" t="s">
        <v>326</v>
      </c>
      <c r="D89" s="62" t="s">
        <v>346</v>
      </c>
      <c r="E89" s="61" t="s">
        <v>358</v>
      </c>
      <c r="F89" s="77"/>
      <c r="G89" s="31">
        <f>SUM(G90)</f>
        <v>25</v>
      </c>
      <c r="H89" s="31">
        <f>SUM(H90)</f>
        <v>25</v>
      </c>
    </row>
    <row r="90" spans="1:9" ht="63" x14ac:dyDescent="0.25">
      <c r="A90" s="64" t="s">
        <v>359</v>
      </c>
      <c r="B90" s="61">
        <v>801</v>
      </c>
      <c r="C90" s="62" t="s">
        <v>326</v>
      </c>
      <c r="D90" s="62" t="s">
        <v>346</v>
      </c>
      <c r="E90" s="78" t="s">
        <v>360</v>
      </c>
      <c r="F90" s="77">
        <v>200</v>
      </c>
      <c r="G90" s="31">
        <v>25</v>
      </c>
      <c r="H90" s="31">
        <v>25</v>
      </c>
    </row>
    <row r="91" spans="1:9" ht="47.25" x14ac:dyDescent="0.25">
      <c r="A91" s="64" t="s">
        <v>943</v>
      </c>
      <c r="B91" s="61">
        <v>801</v>
      </c>
      <c r="C91" s="62" t="s">
        <v>326</v>
      </c>
      <c r="D91" s="62" t="s">
        <v>346</v>
      </c>
      <c r="E91" s="78" t="s">
        <v>942</v>
      </c>
      <c r="F91" s="77"/>
      <c r="G91" s="31">
        <f>SUM(G92)</f>
        <v>766.8</v>
      </c>
      <c r="H91" s="31">
        <f>SUM(H92)</f>
        <v>766.7</v>
      </c>
    </row>
    <row r="92" spans="1:9" ht="63" x14ac:dyDescent="0.25">
      <c r="A92" s="64" t="s">
        <v>944</v>
      </c>
      <c r="B92" s="61">
        <v>801</v>
      </c>
      <c r="C92" s="62" t="s">
        <v>326</v>
      </c>
      <c r="D92" s="62" t="s">
        <v>346</v>
      </c>
      <c r="E92" s="78" t="s">
        <v>941</v>
      </c>
      <c r="F92" s="77">
        <v>200</v>
      </c>
      <c r="G92" s="31">
        <v>766.8</v>
      </c>
      <c r="H92" s="31">
        <v>766.7</v>
      </c>
    </row>
    <row r="93" spans="1:9" ht="31.5" x14ac:dyDescent="0.25">
      <c r="A93" s="64" t="s">
        <v>1102</v>
      </c>
      <c r="B93" s="61">
        <v>801</v>
      </c>
      <c r="C93" s="62" t="s">
        <v>326</v>
      </c>
      <c r="D93" s="62" t="s">
        <v>346</v>
      </c>
      <c r="E93" s="78" t="s">
        <v>1103</v>
      </c>
      <c r="F93" s="77"/>
      <c r="G93" s="31">
        <f>SUM(G94)</f>
        <v>537.4</v>
      </c>
      <c r="H93" s="31">
        <f>SUM(H94)</f>
        <v>537.29999999999995</v>
      </c>
    </row>
    <row r="94" spans="1:9" ht="94.5" x14ac:dyDescent="0.25">
      <c r="A94" s="64" t="s">
        <v>1104</v>
      </c>
      <c r="B94" s="61">
        <v>801</v>
      </c>
      <c r="C94" s="62" t="s">
        <v>326</v>
      </c>
      <c r="D94" s="62" t="s">
        <v>346</v>
      </c>
      <c r="E94" s="78" t="s">
        <v>1105</v>
      </c>
      <c r="F94" s="77">
        <v>100</v>
      </c>
      <c r="G94" s="31">
        <v>537.4</v>
      </c>
      <c r="H94" s="31">
        <v>537.29999999999995</v>
      </c>
    </row>
    <row r="95" spans="1:9" ht="78.75" x14ac:dyDescent="0.25">
      <c r="A95" s="64" t="s">
        <v>333</v>
      </c>
      <c r="B95" s="61">
        <v>801</v>
      </c>
      <c r="C95" s="62" t="s">
        <v>326</v>
      </c>
      <c r="D95" s="62" t="s">
        <v>346</v>
      </c>
      <c r="E95" s="74" t="s">
        <v>334</v>
      </c>
      <c r="F95" s="61"/>
      <c r="G95" s="31">
        <f>SUM(G96,G98)</f>
        <v>607.6</v>
      </c>
      <c r="H95" s="31">
        <f>SUM(H96,H98)</f>
        <v>604.79999999999995</v>
      </c>
    </row>
    <row r="96" spans="1:9" ht="78.75" x14ac:dyDescent="0.25">
      <c r="A96" s="64" t="s">
        <v>335</v>
      </c>
      <c r="B96" s="61">
        <v>801</v>
      </c>
      <c r="C96" s="62" t="s">
        <v>326</v>
      </c>
      <c r="D96" s="62" t="s">
        <v>346</v>
      </c>
      <c r="E96" s="75" t="s">
        <v>336</v>
      </c>
      <c r="F96" s="61"/>
      <c r="G96" s="31">
        <f>SUM(G97)</f>
        <v>582.6</v>
      </c>
      <c r="H96" s="31">
        <f>SUM(H97)</f>
        <v>582.5</v>
      </c>
    </row>
    <row r="97" spans="1:8" ht="94.5" x14ac:dyDescent="0.25">
      <c r="A97" s="64" t="s">
        <v>337</v>
      </c>
      <c r="B97" s="61">
        <v>801</v>
      </c>
      <c r="C97" s="62" t="s">
        <v>326</v>
      </c>
      <c r="D97" s="62" t="s">
        <v>346</v>
      </c>
      <c r="E97" s="76" t="s">
        <v>338</v>
      </c>
      <c r="F97" s="77">
        <v>200</v>
      </c>
      <c r="G97" s="31">
        <v>582.6</v>
      </c>
      <c r="H97" s="31">
        <v>582.5</v>
      </c>
    </row>
    <row r="98" spans="1:8" ht="47.25" x14ac:dyDescent="0.25">
      <c r="A98" s="7" t="s">
        <v>339</v>
      </c>
      <c r="B98" s="61">
        <v>801</v>
      </c>
      <c r="C98" s="62" t="s">
        <v>326</v>
      </c>
      <c r="D98" s="62" t="s">
        <v>346</v>
      </c>
      <c r="E98" s="61" t="s">
        <v>340</v>
      </c>
      <c r="F98" s="77"/>
      <c r="G98" s="31">
        <f>SUM(G99)</f>
        <v>25</v>
      </c>
      <c r="H98" s="31">
        <f>SUM(H99)</f>
        <v>22.3</v>
      </c>
    </row>
    <row r="99" spans="1:8" ht="63" x14ac:dyDescent="0.25">
      <c r="A99" s="64" t="s">
        <v>341</v>
      </c>
      <c r="B99" s="61">
        <v>801</v>
      </c>
      <c r="C99" s="62" t="s">
        <v>326</v>
      </c>
      <c r="D99" s="62" t="s">
        <v>346</v>
      </c>
      <c r="E99" s="76" t="s">
        <v>342</v>
      </c>
      <c r="F99" s="77">
        <v>200</v>
      </c>
      <c r="G99" s="31">
        <v>25</v>
      </c>
      <c r="H99" s="31">
        <v>22.3</v>
      </c>
    </row>
    <row r="100" spans="1:8" ht="31.5" x14ac:dyDescent="0.25">
      <c r="A100" s="73" t="s">
        <v>310</v>
      </c>
      <c r="B100" s="61">
        <v>801</v>
      </c>
      <c r="C100" s="62" t="s">
        <v>326</v>
      </c>
      <c r="D100" s="62" t="s">
        <v>346</v>
      </c>
      <c r="E100" s="61" t="s">
        <v>311</v>
      </c>
      <c r="F100" s="61"/>
      <c r="G100" s="31">
        <f>SUM(G101:G102)</f>
        <v>7573.5999999999995</v>
      </c>
      <c r="H100" s="31">
        <f>SUM(H101:H102)</f>
        <v>7573.5999999999995</v>
      </c>
    </row>
    <row r="101" spans="1:8" ht="78.75" x14ac:dyDescent="0.25">
      <c r="A101" s="73" t="s">
        <v>271</v>
      </c>
      <c r="B101" s="61">
        <v>801</v>
      </c>
      <c r="C101" s="62" t="s">
        <v>326</v>
      </c>
      <c r="D101" s="62" t="s">
        <v>346</v>
      </c>
      <c r="E101" s="61" t="s">
        <v>312</v>
      </c>
      <c r="F101" s="61">
        <v>100</v>
      </c>
      <c r="G101" s="31">
        <v>202.4</v>
      </c>
      <c r="H101" s="31">
        <v>202.4</v>
      </c>
    </row>
    <row r="102" spans="1:8" ht="94.5" x14ac:dyDescent="0.25">
      <c r="A102" s="64" t="s">
        <v>343</v>
      </c>
      <c r="B102" s="61">
        <v>801</v>
      </c>
      <c r="C102" s="62" t="s">
        <v>326</v>
      </c>
      <c r="D102" s="62" t="s">
        <v>346</v>
      </c>
      <c r="E102" s="61" t="s">
        <v>344</v>
      </c>
      <c r="F102" s="61">
        <v>100</v>
      </c>
      <c r="G102" s="31">
        <v>7371.2</v>
      </c>
      <c r="H102" s="31">
        <v>7371.2</v>
      </c>
    </row>
    <row r="103" spans="1:8" ht="31.5" x14ac:dyDescent="0.25">
      <c r="A103" s="55" t="s">
        <v>361</v>
      </c>
      <c r="B103" s="56">
        <v>801</v>
      </c>
      <c r="C103" s="57" t="s">
        <v>326</v>
      </c>
      <c r="D103" s="57">
        <v>14</v>
      </c>
      <c r="E103" s="56"/>
      <c r="F103" s="56"/>
      <c r="G103" s="59">
        <f>SUM(G104,G107)</f>
        <v>110</v>
      </c>
      <c r="H103" s="59">
        <f>SUM(H104,H107)</f>
        <v>109.9</v>
      </c>
    </row>
    <row r="104" spans="1:8" ht="47.25" x14ac:dyDescent="0.25">
      <c r="A104" s="60" t="s">
        <v>1106</v>
      </c>
      <c r="B104" s="61">
        <v>801</v>
      </c>
      <c r="C104" s="62" t="s">
        <v>326</v>
      </c>
      <c r="D104" s="62">
        <v>14</v>
      </c>
      <c r="E104" s="61" t="s">
        <v>362</v>
      </c>
      <c r="F104" s="61"/>
      <c r="G104" s="31">
        <f>G105</f>
        <v>10</v>
      </c>
      <c r="H104" s="31">
        <f>H105</f>
        <v>9.9</v>
      </c>
    </row>
    <row r="105" spans="1:8" ht="63" x14ac:dyDescent="0.25">
      <c r="A105" s="79" t="s">
        <v>690</v>
      </c>
      <c r="B105" s="66">
        <v>801</v>
      </c>
      <c r="C105" s="62" t="s">
        <v>326</v>
      </c>
      <c r="D105" s="62">
        <v>14</v>
      </c>
      <c r="E105" s="61" t="s">
        <v>688</v>
      </c>
      <c r="F105" s="61"/>
      <c r="G105" s="31">
        <f>G106</f>
        <v>10</v>
      </c>
      <c r="H105" s="31">
        <f>H106</f>
        <v>9.9</v>
      </c>
    </row>
    <row r="106" spans="1:8" ht="78.75" x14ac:dyDescent="0.25">
      <c r="A106" s="65" t="s">
        <v>363</v>
      </c>
      <c r="B106" s="66">
        <v>801</v>
      </c>
      <c r="C106" s="80" t="s">
        <v>326</v>
      </c>
      <c r="D106" s="80">
        <v>14</v>
      </c>
      <c r="E106" s="66" t="s">
        <v>689</v>
      </c>
      <c r="F106" s="61">
        <v>200</v>
      </c>
      <c r="G106" s="31">
        <v>10</v>
      </c>
      <c r="H106" s="31">
        <v>9.9</v>
      </c>
    </row>
    <row r="107" spans="1:8" ht="47.25" x14ac:dyDescent="0.25">
      <c r="A107" s="7" t="s">
        <v>1107</v>
      </c>
      <c r="B107" s="61">
        <v>801</v>
      </c>
      <c r="C107" s="62" t="s">
        <v>326</v>
      </c>
      <c r="D107" s="62" t="s">
        <v>364</v>
      </c>
      <c r="E107" s="61" t="s">
        <v>365</v>
      </c>
      <c r="F107" s="77"/>
      <c r="G107" s="31">
        <f t="shared" ref="G107:H109" si="2">SUM(G108)</f>
        <v>100</v>
      </c>
      <c r="H107" s="31">
        <f t="shared" si="2"/>
        <v>100</v>
      </c>
    </row>
    <row r="108" spans="1:8" ht="31.5" x14ac:dyDescent="0.25">
      <c r="A108" s="7" t="s">
        <v>366</v>
      </c>
      <c r="B108" s="61">
        <v>801</v>
      </c>
      <c r="C108" s="62" t="s">
        <v>326</v>
      </c>
      <c r="D108" s="62" t="s">
        <v>364</v>
      </c>
      <c r="E108" s="61" t="s">
        <v>367</v>
      </c>
      <c r="F108" s="77"/>
      <c r="G108" s="31">
        <f t="shared" si="2"/>
        <v>100</v>
      </c>
      <c r="H108" s="31">
        <f t="shared" si="2"/>
        <v>100</v>
      </c>
    </row>
    <row r="109" spans="1:8" ht="47.25" x14ac:dyDescent="0.25">
      <c r="A109" s="7" t="s">
        <v>368</v>
      </c>
      <c r="B109" s="61">
        <v>801</v>
      </c>
      <c r="C109" s="62" t="s">
        <v>326</v>
      </c>
      <c r="D109" s="62" t="s">
        <v>364</v>
      </c>
      <c r="E109" s="61" t="s">
        <v>369</v>
      </c>
      <c r="F109" s="77"/>
      <c r="G109" s="31">
        <f t="shared" si="2"/>
        <v>100</v>
      </c>
      <c r="H109" s="31">
        <f t="shared" si="2"/>
        <v>100</v>
      </c>
    </row>
    <row r="110" spans="1:8" ht="94.5" x14ac:dyDescent="0.25">
      <c r="A110" s="64" t="s">
        <v>1108</v>
      </c>
      <c r="B110" s="81">
        <v>801</v>
      </c>
      <c r="C110" s="82" t="s">
        <v>326</v>
      </c>
      <c r="D110" s="82" t="s">
        <v>364</v>
      </c>
      <c r="E110" s="83" t="s">
        <v>371</v>
      </c>
      <c r="F110" s="61">
        <v>300</v>
      </c>
      <c r="G110" s="31">
        <v>100</v>
      </c>
      <c r="H110" s="31">
        <v>100</v>
      </c>
    </row>
    <row r="111" spans="1:8" ht="15.75" x14ac:dyDescent="0.25">
      <c r="A111" s="55" t="s">
        <v>372</v>
      </c>
      <c r="B111" s="56">
        <v>801</v>
      </c>
      <c r="C111" s="57" t="s">
        <v>274</v>
      </c>
      <c r="D111" s="57" t="s">
        <v>261</v>
      </c>
      <c r="E111" s="56"/>
      <c r="F111" s="56"/>
      <c r="G111" s="59">
        <f>SUM(G112,G123,G139)</f>
        <v>60968.3</v>
      </c>
      <c r="H111" s="59">
        <f>SUM(H112,H123,H139)</f>
        <v>57934.100000000006</v>
      </c>
    </row>
    <row r="112" spans="1:8" ht="15.75" x14ac:dyDescent="0.25">
      <c r="A112" s="55" t="s">
        <v>373</v>
      </c>
      <c r="B112" s="56">
        <v>801</v>
      </c>
      <c r="C112" s="57" t="s">
        <v>274</v>
      </c>
      <c r="D112" s="57" t="s">
        <v>374</v>
      </c>
      <c r="E112" s="56"/>
      <c r="F112" s="56"/>
      <c r="G112" s="59">
        <f>SUM(G113)</f>
        <v>20830.7</v>
      </c>
      <c r="H112" s="59">
        <f>SUM(H113)</f>
        <v>19705.5</v>
      </c>
    </row>
    <row r="113" spans="1:8" ht="31.5" x14ac:dyDescent="0.25">
      <c r="A113" s="60" t="s">
        <v>1109</v>
      </c>
      <c r="B113" s="61">
        <v>801</v>
      </c>
      <c r="C113" s="62" t="s">
        <v>274</v>
      </c>
      <c r="D113" s="62" t="s">
        <v>374</v>
      </c>
      <c r="E113" s="61" t="s">
        <v>375</v>
      </c>
      <c r="F113" s="61"/>
      <c r="G113" s="31">
        <f>SUM(G114,G117)</f>
        <v>20830.7</v>
      </c>
      <c r="H113" s="31">
        <f>SUM(H114,H117)</f>
        <v>19705.5</v>
      </c>
    </row>
    <row r="114" spans="1:8" ht="15.75" x14ac:dyDescent="0.25">
      <c r="A114" s="60" t="s">
        <v>1110</v>
      </c>
      <c r="B114" s="61">
        <v>801</v>
      </c>
      <c r="C114" s="62" t="s">
        <v>274</v>
      </c>
      <c r="D114" s="62" t="s">
        <v>374</v>
      </c>
      <c r="E114" s="61" t="s">
        <v>376</v>
      </c>
      <c r="F114" s="61"/>
      <c r="G114" s="31">
        <f>SUM(G115)</f>
        <v>19187</v>
      </c>
      <c r="H114" s="31">
        <f>SUM(H115)</f>
        <v>18109.099999999999</v>
      </c>
    </row>
    <row r="115" spans="1:8" ht="15.75" x14ac:dyDescent="0.25">
      <c r="A115" s="60" t="s">
        <v>1111</v>
      </c>
      <c r="B115" s="61">
        <v>801</v>
      </c>
      <c r="C115" s="62" t="s">
        <v>274</v>
      </c>
      <c r="D115" s="62" t="s">
        <v>374</v>
      </c>
      <c r="E115" s="61" t="s">
        <v>377</v>
      </c>
      <c r="F115" s="61"/>
      <c r="G115" s="31">
        <f>SUM(G116)</f>
        <v>19187</v>
      </c>
      <c r="H115" s="31">
        <f>SUM(H116)</f>
        <v>18109.099999999999</v>
      </c>
    </row>
    <row r="116" spans="1:8" ht="47.25" x14ac:dyDescent="0.25">
      <c r="A116" s="65" t="s">
        <v>378</v>
      </c>
      <c r="B116" s="61">
        <v>801</v>
      </c>
      <c r="C116" s="62" t="s">
        <v>274</v>
      </c>
      <c r="D116" s="62" t="s">
        <v>374</v>
      </c>
      <c r="E116" s="61" t="s">
        <v>379</v>
      </c>
      <c r="F116" s="61">
        <v>200</v>
      </c>
      <c r="G116" s="31">
        <v>19187</v>
      </c>
      <c r="H116" s="31">
        <v>18109.099999999999</v>
      </c>
    </row>
    <row r="117" spans="1:8" ht="31.5" x14ac:dyDescent="0.25">
      <c r="A117" s="65" t="s">
        <v>1112</v>
      </c>
      <c r="B117" s="61">
        <v>801</v>
      </c>
      <c r="C117" s="62" t="s">
        <v>274</v>
      </c>
      <c r="D117" s="62" t="s">
        <v>374</v>
      </c>
      <c r="E117" s="61" t="s">
        <v>380</v>
      </c>
      <c r="F117" s="61"/>
      <c r="G117" s="31">
        <f>SUM(G118,G120)</f>
        <v>1643.7</v>
      </c>
      <c r="H117" s="31">
        <f>SUM(H118,H120)</f>
        <v>1596.4</v>
      </c>
    </row>
    <row r="118" spans="1:8" ht="15.75" x14ac:dyDescent="0.25">
      <c r="A118" s="65" t="s">
        <v>381</v>
      </c>
      <c r="B118" s="61">
        <v>801</v>
      </c>
      <c r="C118" s="62" t="s">
        <v>274</v>
      </c>
      <c r="D118" s="62" t="s">
        <v>374</v>
      </c>
      <c r="E118" s="61" t="s">
        <v>382</v>
      </c>
      <c r="F118" s="61"/>
      <c r="G118" s="31">
        <f>SUM(G119)</f>
        <v>1643.7</v>
      </c>
      <c r="H118" s="31">
        <f>SUM(H119)</f>
        <v>1596.4</v>
      </c>
    </row>
    <row r="119" spans="1:8" ht="47.25" x14ac:dyDescent="0.25">
      <c r="A119" s="65" t="s">
        <v>383</v>
      </c>
      <c r="B119" s="61">
        <v>801</v>
      </c>
      <c r="C119" s="62" t="s">
        <v>274</v>
      </c>
      <c r="D119" s="62" t="s">
        <v>374</v>
      </c>
      <c r="E119" s="78" t="s">
        <v>384</v>
      </c>
      <c r="F119" s="61">
        <v>200</v>
      </c>
      <c r="G119" s="31">
        <v>1643.7</v>
      </c>
      <c r="H119" s="31">
        <v>1596.4</v>
      </c>
    </row>
    <row r="120" spans="1:8" ht="31.5" hidden="1" x14ac:dyDescent="0.25">
      <c r="A120" s="65" t="s">
        <v>385</v>
      </c>
      <c r="B120" s="61">
        <v>801</v>
      </c>
      <c r="C120" s="62" t="s">
        <v>274</v>
      </c>
      <c r="D120" s="62" t="s">
        <v>374</v>
      </c>
      <c r="E120" s="78" t="s">
        <v>386</v>
      </c>
      <c r="F120" s="61"/>
      <c r="G120" s="31">
        <f>SUM(G121:G122)</f>
        <v>0</v>
      </c>
      <c r="H120" s="31">
        <f>SUM(H121:H122)</f>
        <v>0</v>
      </c>
    </row>
    <row r="121" spans="1:8" ht="47.25" hidden="1" x14ac:dyDescent="0.25">
      <c r="A121" s="65" t="s">
        <v>387</v>
      </c>
      <c r="B121" s="61">
        <v>801</v>
      </c>
      <c r="C121" s="62" t="s">
        <v>274</v>
      </c>
      <c r="D121" s="62" t="s">
        <v>374</v>
      </c>
      <c r="E121" s="78" t="s">
        <v>388</v>
      </c>
      <c r="F121" s="61">
        <v>200</v>
      </c>
      <c r="G121" s="31"/>
      <c r="H121" s="31"/>
    </row>
    <row r="122" spans="1:8" ht="63" hidden="1" x14ac:dyDescent="0.25">
      <c r="A122" s="65" t="s">
        <v>389</v>
      </c>
      <c r="B122" s="61">
        <v>801</v>
      </c>
      <c r="C122" s="62" t="s">
        <v>274</v>
      </c>
      <c r="D122" s="62" t="s">
        <v>374</v>
      </c>
      <c r="E122" s="78" t="s">
        <v>390</v>
      </c>
      <c r="F122" s="61">
        <v>200</v>
      </c>
      <c r="G122" s="31">
        <v>0</v>
      </c>
      <c r="H122" s="31">
        <v>0</v>
      </c>
    </row>
    <row r="123" spans="1:8" ht="15.75" x14ac:dyDescent="0.25">
      <c r="A123" s="55" t="s">
        <v>391</v>
      </c>
      <c r="B123" s="56">
        <v>801</v>
      </c>
      <c r="C123" s="57" t="s">
        <v>274</v>
      </c>
      <c r="D123" s="57" t="s">
        <v>331</v>
      </c>
      <c r="E123" s="56"/>
      <c r="F123" s="56"/>
      <c r="G123" s="59">
        <f>SUM(G124,G134)</f>
        <v>40137.599999999999</v>
      </c>
      <c r="H123" s="59">
        <f>SUM(H124,H134)</f>
        <v>38228.600000000006</v>
      </c>
    </row>
    <row r="124" spans="1:8" ht="31.5" x14ac:dyDescent="0.25">
      <c r="A124" s="60" t="s">
        <v>1109</v>
      </c>
      <c r="B124" s="61">
        <v>801</v>
      </c>
      <c r="C124" s="62" t="s">
        <v>274</v>
      </c>
      <c r="D124" s="62" t="s">
        <v>331</v>
      </c>
      <c r="E124" s="61" t="s">
        <v>375</v>
      </c>
      <c r="F124" s="61"/>
      <c r="G124" s="31">
        <f>SUM(G125)</f>
        <v>16730.8</v>
      </c>
      <c r="H124" s="31">
        <f>SUM(H125)</f>
        <v>15648.2</v>
      </c>
    </row>
    <row r="125" spans="1:8" ht="31.5" x14ac:dyDescent="0.25">
      <c r="A125" s="60" t="s">
        <v>1113</v>
      </c>
      <c r="B125" s="61">
        <v>801</v>
      </c>
      <c r="C125" s="62" t="s">
        <v>274</v>
      </c>
      <c r="D125" s="62" t="s">
        <v>331</v>
      </c>
      <c r="E125" s="61" t="s">
        <v>392</v>
      </c>
      <c r="F125" s="61"/>
      <c r="G125" s="31">
        <f>SUM(G126,G128,G132,G130)</f>
        <v>16730.8</v>
      </c>
      <c r="H125" s="31">
        <f>SUM(H126,H128,H132,H130)</f>
        <v>15648.2</v>
      </c>
    </row>
    <row r="126" spans="1:8" ht="31.5" x14ac:dyDescent="0.25">
      <c r="A126" s="60" t="s">
        <v>393</v>
      </c>
      <c r="B126" s="61">
        <v>801</v>
      </c>
      <c r="C126" s="62" t="s">
        <v>274</v>
      </c>
      <c r="D126" s="62" t="s">
        <v>331</v>
      </c>
      <c r="E126" s="61" t="s">
        <v>394</v>
      </c>
      <c r="F126" s="61"/>
      <c r="G126" s="31">
        <f>SUM(G127)</f>
        <v>6115.5</v>
      </c>
      <c r="H126" s="31">
        <f>SUM(H127)</f>
        <v>5033</v>
      </c>
    </row>
    <row r="127" spans="1:8" ht="47.25" x14ac:dyDescent="0.25">
      <c r="A127" s="65" t="s">
        <v>395</v>
      </c>
      <c r="B127" s="61">
        <v>801</v>
      </c>
      <c r="C127" s="62" t="s">
        <v>274</v>
      </c>
      <c r="D127" s="62" t="s">
        <v>331</v>
      </c>
      <c r="E127" s="61" t="s">
        <v>396</v>
      </c>
      <c r="F127" s="61">
        <v>200</v>
      </c>
      <c r="G127" s="31">
        <v>6115.5</v>
      </c>
      <c r="H127" s="31">
        <v>5033</v>
      </c>
    </row>
    <row r="128" spans="1:8" ht="63" x14ac:dyDescent="0.25">
      <c r="A128" s="65" t="s">
        <v>969</v>
      </c>
      <c r="B128" s="61">
        <v>801</v>
      </c>
      <c r="C128" s="62" t="s">
        <v>274</v>
      </c>
      <c r="D128" s="62" t="s">
        <v>331</v>
      </c>
      <c r="E128" s="61" t="s">
        <v>970</v>
      </c>
      <c r="F128" s="61"/>
      <c r="G128" s="31">
        <f>G129</f>
        <v>1000</v>
      </c>
      <c r="H128" s="31">
        <f>H129</f>
        <v>1000</v>
      </c>
    </row>
    <row r="129" spans="1:8" ht="63" x14ac:dyDescent="0.25">
      <c r="A129" s="65" t="s">
        <v>972</v>
      </c>
      <c r="B129" s="61">
        <v>801</v>
      </c>
      <c r="C129" s="62" t="s">
        <v>274</v>
      </c>
      <c r="D129" s="62" t="s">
        <v>449</v>
      </c>
      <c r="E129" s="61" t="s">
        <v>971</v>
      </c>
      <c r="F129" s="61">
        <v>800</v>
      </c>
      <c r="G129" s="31">
        <v>1000</v>
      </c>
      <c r="H129" s="31">
        <v>1000</v>
      </c>
    </row>
    <row r="130" spans="1:8" ht="31.5" hidden="1" x14ac:dyDescent="0.25">
      <c r="A130" s="65" t="s">
        <v>947</v>
      </c>
      <c r="B130" s="61">
        <v>801</v>
      </c>
      <c r="C130" s="62" t="s">
        <v>274</v>
      </c>
      <c r="D130" s="62" t="s">
        <v>331</v>
      </c>
      <c r="E130" s="61" t="s">
        <v>946</v>
      </c>
      <c r="F130" s="61"/>
      <c r="G130" s="31">
        <f>SUM(G131)</f>
        <v>0</v>
      </c>
      <c r="H130" s="31">
        <f>SUM(H131)</f>
        <v>0</v>
      </c>
    </row>
    <row r="131" spans="1:8" ht="47.25" hidden="1" x14ac:dyDescent="0.25">
      <c r="A131" s="65" t="s">
        <v>948</v>
      </c>
      <c r="B131" s="61">
        <v>801</v>
      </c>
      <c r="C131" s="62" t="s">
        <v>274</v>
      </c>
      <c r="D131" s="62" t="s">
        <v>331</v>
      </c>
      <c r="E131" s="61" t="s">
        <v>945</v>
      </c>
      <c r="F131" s="61">
        <v>200</v>
      </c>
      <c r="G131" s="31"/>
      <c r="H131" s="31"/>
    </row>
    <row r="132" spans="1:8" ht="47.25" x14ac:dyDescent="0.25">
      <c r="A132" s="65" t="s">
        <v>974</v>
      </c>
      <c r="B132" s="61">
        <v>801</v>
      </c>
      <c r="C132" s="62" t="s">
        <v>274</v>
      </c>
      <c r="D132" s="62" t="s">
        <v>331</v>
      </c>
      <c r="E132" s="61" t="s">
        <v>975</v>
      </c>
      <c r="F132" s="61"/>
      <c r="G132" s="31">
        <f>SUM(G133)</f>
        <v>9615.2999999999993</v>
      </c>
      <c r="H132" s="31">
        <f>SUM(H133)</f>
        <v>9615.2000000000007</v>
      </c>
    </row>
    <row r="133" spans="1:8" ht="47.25" x14ac:dyDescent="0.25">
      <c r="A133" s="65" t="s">
        <v>977</v>
      </c>
      <c r="B133" s="61">
        <v>801</v>
      </c>
      <c r="C133" s="62" t="s">
        <v>274</v>
      </c>
      <c r="D133" s="62" t="s">
        <v>331</v>
      </c>
      <c r="E133" s="61" t="s">
        <v>976</v>
      </c>
      <c r="F133" s="61">
        <v>800</v>
      </c>
      <c r="G133" s="31">
        <v>9615.2999999999993</v>
      </c>
      <c r="H133" s="31">
        <v>9615.2000000000007</v>
      </c>
    </row>
    <row r="134" spans="1:8" ht="31.5" x14ac:dyDescent="0.25">
      <c r="A134" s="60" t="s">
        <v>1093</v>
      </c>
      <c r="B134" s="61">
        <v>801</v>
      </c>
      <c r="C134" s="62" t="s">
        <v>274</v>
      </c>
      <c r="D134" s="62" t="s">
        <v>331</v>
      </c>
      <c r="E134" s="61" t="s">
        <v>398</v>
      </c>
      <c r="F134" s="61"/>
      <c r="G134" s="31">
        <f>G135+G137</f>
        <v>23406.799999999999</v>
      </c>
      <c r="H134" s="31">
        <f>H135+H137</f>
        <v>22580.400000000001</v>
      </c>
    </row>
    <row r="135" spans="1:8" ht="15.75" x14ac:dyDescent="0.25">
      <c r="A135" s="60" t="s">
        <v>399</v>
      </c>
      <c r="B135" s="61">
        <v>801</v>
      </c>
      <c r="C135" s="62" t="s">
        <v>274</v>
      </c>
      <c r="D135" s="62" t="s">
        <v>331</v>
      </c>
      <c r="E135" s="61" t="s">
        <v>400</v>
      </c>
      <c r="F135" s="61"/>
      <c r="G135" s="31">
        <f>SUM(G136)</f>
        <v>23406.799999999999</v>
      </c>
      <c r="H135" s="31">
        <f>SUM(H136)</f>
        <v>22580.400000000001</v>
      </c>
    </row>
    <row r="136" spans="1:8" ht="63" x14ac:dyDescent="0.25">
      <c r="A136" s="65" t="s">
        <v>401</v>
      </c>
      <c r="B136" s="61">
        <v>801</v>
      </c>
      <c r="C136" s="62" t="s">
        <v>274</v>
      </c>
      <c r="D136" s="62" t="s">
        <v>331</v>
      </c>
      <c r="E136" s="61" t="s">
        <v>402</v>
      </c>
      <c r="F136" s="61">
        <v>200</v>
      </c>
      <c r="G136" s="31">
        <v>23406.799999999999</v>
      </c>
      <c r="H136" s="31">
        <v>22580.400000000001</v>
      </c>
    </row>
    <row r="137" spans="1:8" ht="47.25" hidden="1" x14ac:dyDescent="0.25">
      <c r="A137" s="60" t="s">
        <v>693</v>
      </c>
      <c r="B137" s="61">
        <v>801</v>
      </c>
      <c r="C137" s="62" t="s">
        <v>274</v>
      </c>
      <c r="D137" s="62" t="s">
        <v>331</v>
      </c>
      <c r="E137" s="61" t="s">
        <v>691</v>
      </c>
      <c r="F137" s="61"/>
      <c r="G137" s="31">
        <f>SUM(G138)</f>
        <v>0</v>
      </c>
      <c r="H137" s="31">
        <f>SUM(H138)</f>
        <v>0</v>
      </c>
    </row>
    <row r="138" spans="1:8" ht="47.25" hidden="1" x14ac:dyDescent="0.25">
      <c r="A138" s="65" t="s">
        <v>694</v>
      </c>
      <c r="B138" s="61">
        <v>801</v>
      </c>
      <c r="C138" s="62" t="s">
        <v>274</v>
      </c>
      <c r="D138" s="62" t="s">
        <v>331</v>
      </c>
      <c r="E138" s="61" t="s">
        <v>692</v>
      </c>
      <c r="F138" s="61">
        <v>200</v>
      </c>
      <c r="G138" s="31"/>
      <c r="H138" s="31"/>
    </row>
    <row r="139" spans="1:8" ht="15.75" hidden="1" x14ac:dyDescent="0.25">
      <c r="A139" s="100" t="s">
        <v>403</v>
      </c>
      <c r="B139" s="56">
        <v>801</v>
      </c>
      <c r="C139" s="57" t="s">
        <v>274</v>
      </c>
      <c r="D139" s="57">
        <v>12</v>
      </c>
      <c r="E139" s="56"/>
      <c r="F139" s="56"/>
      <c r="G139" s="59">
        <f>SUM(G140)</f>
        <v>0</v>
      </c>
      <c r="H139" s="59">
        <f>SUM(H140)</f>
        <v>0</v>
      </c>
    </row>
    <row r="140" spans="1:8" ht="15.75" hidden="1" x14ac:dyDescent="0.25">
      <c r="A140" s="90" t="s">
        <v>292</v>
      </c>
      <c r="B140" s="61">
        <v>801</v>
      </c>
      <c r="C140" s="62" t="s">
        <v>274</v>
      </c>
      <c r="D140" s="62" t="s">
        <v>404</v>
      </c>
      <c r="E140" s="96" t="s">
        <v>293</v>
      </c>
      <c r="F140" s="61"/>
      <c r="G140" s="31">
        <f>G141</f>
        <v>0</v>
      </c>
      <c r="H140" s="31">
        <f>H141</f>
        <v>0</v>
      </c>
    </row>
    <row r="141" spans="1:8" ht="15.75" hidden="1" x14ac:dyDescent="0.25">
      <c r="A141" s="90" t="s">
        <v>294</v>
      </c>
      <c r="B141" s="61">
        <v>801</v>
      </c>
      <c r="C141" s="62" t="s">
        <v>274</v>
      </c>
      <c r="D141" s="62" t="s">
        <v>404</v>
      </c>
      <c r="E141" s="96" t="s">
        <v>295</v>
      </c>
      <c r="F141" s="61"/>
      <c r="G141" s="31">
        <f>SUM(G142)</f>
        <v>0</v>
      </c>
      <c r="H141" s="31">
        <f>SUM(H142)</f>
        <v>0</v>
      </c>
    </row>
    <row r="142" spans="1:8" ht="31.5" hidden="1" x14ac:dyDescent="0.25">
      <c r="A142" s="73" t="s">
        <v>324</v>
      </c>
      <c r="B142" s="61">
        <v>801</v>
      </c>
      <c r="C142" s="62" t="s">
        <v>274</v>
      </c>
      <c r="D142" s="62" t="s">
        <v>404</v>
      </c>
      <c r="E142" s="61" t="s">
        <v>405</v>
      </c>
      <c r="F142" s="61">
        <v>800</v>
      </c>
      <c r="G142" s="31">
        <v>0</v>
      </c>
      <c r="H142" s="31">
        <v>0</v>
      </c>
    </row>
    <row r="143" spans="1:8" ht="15.75" x14ac:dyDescent="0.25">
      <c r="A143" s="55" t="s">
        <v>406</v>
      </c>
      <c r="B143" s="56">
        <v>801</v>
      </c>
      <c r="C143" s="57" t="s">
        <v>291</v>
      </c>
      <c r="D143" s="57" t="s">
        <v>261</v>
      </c>
      <c r="E143" s="56"/>
      <c r="F143" s="56"/>
      <c r="G143" s="59">
        <f>SUM(G144,G154,G170,G182)</f>
        <v>312556</v>
      </c>
      <c r="H143" s="59">
        <f>SUM(H144,H154,H170,H182)</f>
        <v>192596.80000000002</v>
      </c>
    </row>
    <row r="144" spans="1:8" ht="15.75" x14ac:dyDescent="0.25">
      <c r="A144" s="55" t="s">
        <v>407</v>
      </c>
      <c r="B144" s="56">
        <v>801</v>
      </c>
      <c r="C144" s="57" t="s">
        <v>291</v>
      </c>
      <c r="D144" s="57" t="s">
        <v>260</v>
      </c>
      <c r="E144" s="56"/>
      <c r="F144" s="56"/>
      <c r="G144" s="59">
        <f>SUM(G145)</f>
        <v>102014.9</v>
      </c>
      <c r="H144" s="59">
        <f>SUM(H145)</f>
        <v>51546.799999999996</v>
      </c>
    </row>
    <row r="145" spans="1:8" ht="31.5" x14ac:dyDescent="0.25">
      <c r="A145" s="60" t="s">
        <v>1093</v>
      </c>
      <c r="B145" s="61">
        <v>801</v>
      </c>
      <c r="C145" s="62" t="s">
        <v>291</v>
      </c>
      <c r="D145" s="62" t="s">
        <v>260</v>
      </c>
      <c r="E145" s="61" t="s">
        <v>398</v>
      </c>
      <c r="F145" s="56"/>
      <c r="G145" s="31">
        <f>SUM(G146,G148,G150,G152)</f>
        <v>102014.9</v>
      </c>
      <c r="H145" s="31">
        <f>SUM(H146,H148,H150,H152)</f>
        <v>51546.799999999996</v>
      </c>
    </row>
    <row r="146" spans="1:8" ht="31.5" x14ac:dyDescent="0.25">
      <c r="A146" s="60" t="s">
        <v>408</v>
      </c>
      <c r="B146" s="61">
        <v>801</v>
      </c>
      <c r="C146" s="62" t="s">
        <v>291</v>
      </c>
      <c r="D146" s="62" t="s">
        <v>260</v>
      </c>
      <c r="E146" s="61" t="s">
        <v>409</v>
      </c>
      <c r="F146" s="56"/>
      <c r="G146" s="31">
        <f>SUM(G147)</f>
        <v>44345.4</v>
      </c>
      <c r="H146" s="31">
        <f>SUM(H147)</f>
        <v>37248.1</v>
      </c>
    </row>
    <row r="147" spans="1:8" ht="47.25" x14ac:dyDescent="0.25">
      <c r="A147" s="60" t="s">
        <v>410</v>
      </c>
      <c r="B147" s="61">
        <v>801</v>
      </c>
      <c r="C147" s="62" t="s">
        <v>291</v>
      </c>
      <c r="D147" s="62" t="s">
        <v>260</v>
      </c>
      <c r="E147" s="61" t="s">
        <v>411</v>
      </c>
      <c r="F147" s="61">
        <v>200</v>
      </c>
      <c r="G147" s="31">
        <v>44345.4</v>
      </c>
      <c r="H147" s="31">
        <v>37248.1</v>
      </c>
    </row>
    <row r="148" spans="1:8" ht="31.5" x14ac:dyDescent="0.25">
      <c r="A148" s="64" t="s">
        <v>412</v>
      </c>
      <c r="B148" s="61">
        <v>801</v>
      </c>
      <c r="C148" s="62" t="s">
        <v>291</v>
      </c>
      <c r="D148" s="62" t="s">
        <v>260</v>
      </c>
      <c r="E148" s="61" t="s">
        <v>452</v>
      </c>
      <c r="F148" s="61"/>
      <c r="G148" s="31">
        <f>SUM(G149)</f>
        <v>9181.4</v>
      </c>
      <c r="H148" s="31">
        <f>SUM(H149)</f>
        <v>9181.2999999999993</v>
      </c>
    </row>
    <row r="149" spans="1:8" ht="47.25" x14ac:dyDescent="0.25">
      <c r="A149" s="60" t="s">
        <v>414</v>
      </c>
      <c r="B149" s="61">
        <v>801</v>
      </c>
      <c r="C149" s="62" t="s">
        <v>291</v>
      </c>
      <c r="D149" s="62" t="s">
        <v>260</v>
      </c>
      <c r="E149" s="61" t="s">
        <v>1114</v>
      </c>
      <c r="F149" s="61">
        <v>200</v>
      </c>
      <c r="G149" s="31">
        <v>9181.4</v>
      </c>
      <c r="H149" s="31">
        <v>9181.2999999999993</v>
      </c>
    </row>
    <row r="150" spans="1:8" ht="31.5" x14ac:dyDescent="0.25">
      <c r="A150" s="64" t="s">
        <v>996</v>
      </c>
      <c r="B150" s="61">
        <v>801</v>
      </c>
      <c r="C150" s="62" t="s">
        <v>291</v>
      </c>
      <c r="D150" s="62" t="s">
        <v>260</v>
      </c>
      <c r="E150" s="61" t="s">
        <v>1115</v>
      </c>
      <c r="F150" s="61"/>
      <c r="G150" s="31">
        <f>SUM(G151:G151)</f>
        <v>5117.3999999999996</v>
      </c>
      <c r="H150" s="31">
        <f>SUM(H151:H151)</f>
        <v>5117.3999999999996</v>
      </c>
    </row>
    <row r="151" spans="1:8" ht="47.25" x14ac:dyDescent="0.25">
      <c r="A151" s="60" t="s">
        <v>1012</v>
      </c>
      <c r="B151" s="61">
        <v>801</v>
      </c>
      <c r="C151" s="62" t="s">
        <v>291</v>
      </c>
      <c r="D151" s="62" t="s">
        <v>260</v>
      </c>
      <c r="E151" s="61" t="s">
        <v>1116</v>
      </c>
      <c r="F151" s="61">
        <v>300</v>
      </c>
      <c r="G151" s="31">
        <v>5117.3999999999996</v>
      </c>
      <c r="H151" s="31">
        <v>5117.3999999999996</v>
      </c>
    </row>
    <row r="152" spans="1:8" ht="15.75" x14ac:dyDescent="0.25">
      <c r="A152" s="60" t="s">
        <v>949</v>
      </c>
      <c r="B152" s="61">
        <v>801</v>
      </c>
      <c r="C152" s="61" t="s">
        <v>291</v>
      </c>
      <c r="D152" s="61" t="s">
        <v>260</v>
      </c>
      <c r="E152" s="61" t="s">
        <v>951</v>
      </c>
      <c r="F152" s="61"/>
      <c r="G152" s="31">
        <f>SUM(G153)</f>
        <v>43370.7</v>
      </c>
      <c r="H152" s="31">
        <f>SUM(H153)</f>
        <v>0</v>
      </c>
    </row>
    <row r="153" spans="1:8" ht="47.25" x14ac:dyDescent="0.25">
      <c r="A153" s="60" t="s">
        <v>1117</v>
      </c>
      <c r="B153" s="61">
        <v>801</v>
      </c>
      <c r="C153" s="61" t="s">
        <v>291</v>
      </c>
      <c r="D153" s="61" t="s">
        <v>260</v>
      </c>
      <c r="E153" s="61" t="s">
        <v>952</v>
      </c>
      <c r="F153" s="61">
        <v>400</v>
      </c>
      <c r="G153" s="31">
        <v>43370.7</v>
      </c>
      <c r="H153" s="31">
        <v>0</v>
      </c>
    </row>
    <row r="154" spans="1:8" ht="15.75" x14ac:dyDescent="0.25">
      <c r="A154" s="55" t="s">
        <v>415</v>
      </c>
      <c r="B154" s="56">
        <v>801</v>
      </c>
      <c r="C154" s="57" t="s">
        <v>291</v>
      </c>
      <c r="D154" s="57" t="s">
        <v>263</v>
      </c>
      <c r="E154" s="56"/>
      <c r="F154" s="56"/>
      <c r="G154" s="59">
        <f>SUM(G155,G167)</f>
        <v>161086</v>
      </c>
      <c r="H154" s="59">
        <f>SUM(H155,H167)</f>
        <v>100235.40000000001</v>
      </c>
    </row>
    <row r="155" spans="1:8" ht="47.25" x14ac:dyDescent="0.25">
      <c r="A155" s="60" t="s">
        <v>1118</v>
      </c>
      <c r="B155" s="61">
        <v>801</v>
      </c>
      <c r="C155" s="62" t="s">
        <v>291</v>
      </c>
      <c r="D155" s="62" t="s">
        <v>263</v>
      </c>
      <c r="E155" s="61" t="s">
        <v>416</v>
      </c>
      <c r="F155" s="61"/>
      <c r="G155" s="31">
        <f>SUM(G156,G159)</f>
        <v>115260.7</v>
      </c>
      <c r="H155" s="31">
        <f>SUM(H156,H159)</f>
        <v>93723.900000000009</v>
      </c>
    </row>
    <row r="156" spans="1:8" ht="31.5" x14ac:dyDescent="0.25">
      <c r="A156" s="60" t="s">
        <v>417</v>
      </c>
      <c r="B156" s="61">
        <v>801</v>
      </c>
      <c r="C156" s="62" t="s">
        <v>291</v>
      </c>
      <c r="D156" s="62" t="s">
        <v>263</v>
      </c>
      <c r="E156" s="61" t="s">
        <v>418</v>
      </c>
      <c r="F156" s="61"/>
      <c r="G156" s="31">
        <f>SUM(G157)</f>
        <v>14352.6</v>
      </c>
      <c r="H156" s="31">
        <f>SUM(H157)</f>
        <v>13427.1</v>
      </c>
    </row>
    <row r="157" spans="1:8" ht="47.25" x14ac:dyDescent="0.25">
      <c r="A157" s="60" t="s">
        <v>1119</v>
      </c>
      <c r="B157" s="61">
        <v>801</v>
      </c>
      <c r="C157" s="62" t="s">
        <v>291</v>
      </c>
      <c r="D157" s="62" t="s">
        <v>263</v>
      </c>
      <c r="E157" s="61" t="s">
        <v>419</v>
      </c>
      <c r="F157" s="61"/>
      <c r="G157" s="31">
        <f>SUM(G158)</f>
        <v>14352.6</v>
      </c>
      <c r="H157" s="31">
        <f>SUM(H158)</f>
        <v>13427.1</v>
      </c>
    </row>
    <row r="158" spans="1:8" ht="47.25" x14ac:dyDescent="0.25">
      <c r="A158" s="60" t="s">
        <v>1120</v>
      </c>
      <c r="B158" s="61">
        <v>801</v>
      </c>
      <c r="C158" s="62" t="s">
        <v>291</v>
      </c>
      <c r="D158" s="62" t="s">
        <v>263</v>
      </c>
      <c r="E158" s="61" t="s">
        <v>420</v>
      </c>
      <c r="F158" s="61">
        <v>800</v>
      </c>
      <c r="G158" s="31">
        <v>14352.6</v>
      </c>
      <c r="H158" s="31">
        <v>13427.1</v>
      </c>
    </row>
    <row r="159" spans="1:8" ht="31.5" x14ac:dyDescent="0.25">
      <c r="A159" s="73" t="s">
        <v>422</v>
      </c>
      <c r="B159" s="61">
        <v>801</v>
      </c>
      <c r="C159" s="62" t="s">
        <v>291</v>
      </c>
      <c r="D159" s="62" t="s">
        <v>263</v>
      </c>
      <c r="E159" s="61" t="s">
        <v>423</v>
      </c>
      <c r="F159" s="61"/>
      <c r="G159" s="31">
        <f>SUM(G160)</f>
        <v>100908.09999999999</v>
      </c>
      <c r="H159" s="31">
        <f>SUM(H160)</f>
        <v>80296.800000000003</v>
      </c>
    </row>
    <row r="160" spans="1:8" ht="15.75" x14ac:dyDescent="0.25">
      <c r="A160" s="73" t="s">
        <v>424</v>
      </c>
      <c r="B160" s="61">
        <v>801</v>
      </c>
      <c r="C160" s="62" t="s">
        <v>291</v>
      </c>
      <c r="D160" s="62" t="s">
        <v>263</v>
      </c>
      <c r="E160" s="61" t="s">
        <v>425</v>
      </c>
      <c r="F160" s="61"/>
      <c r="G160" s="31">
        <f>SUM(G161:G166)</f>
        <v>100908.09999999999</v>
      </c>
      <c r="H160" s="31">
        <f>SUM(H161:H166)</f>
        <v>80296.800000000003</v>
      </c>
    </row>
    <row r="161" spans="1:8" ht="63" x14ac:dyDescent="0.25">
      <c r="A161" s="89" t="s">
        <v>1121</v>
      </c>
      <c r="B161" s="61">
        <v>801</v>
      </c>
      <c r="C161" s="62" t="s">
        <v>291</v>
      </c>
      <c r="D161" s="62" t="s">
        <v>263</v>
      </c>
      <c r="E161" s="61" t="s">
        <v>1122</v>
      </c>
      <c r="F161" s="61">
        <v>800</v>
      </c>
      <c r="G161" s="31">
        <v>30963.3</v>
      </c>
      <c r="H161" s="31">
        <v>30963.3</v>
      </c>
    </row>
    <row r="162" spans="1:8" ht="78.75" x14ac:dyDescent="0.25">
      <c r="A162" s="73" t="s">
        <v>1123</v>
      </c>
      <c r="B162" s="61">
        <v>801</v>
      </c>
      <c r="C162" s="62" t="s">
        <v>291</v>
      </c>
      <c r="D162" s="62" t="s">
        <v>263</v>
      </c>
      <c r="E162" s="61" t="s">
        <v>695</v>
      </c>
      <c r="F162" s="61">
        <v>800</v>
      </c>
      <c r="G162" s="31">
        <v>8643.2999999999993</v>
      </c>
      <c r="H162" s="31">
        <v>8359.2999999999993</v>
      </c>
    </row>
    <row r="163" spans="1:8" ht="47.25" x14ac:dyDescent="0.25">
      <c r="A163" s="73" t="s">
        <v>1124</v>
      </c>
      <c r="B163" s="61">
        <v>801</v>
      </c>
      <c r="C163" s="62" t="s">
        <v>291</v>
      </c>
      <c r="D163" s="62" t="s">
        <v>263</v>
      </c>
      <c r="E163" s="61" t="s">
        <v>1125</v>
      </c>
      <c r="F163" s="61">
        <v>800</v>
      </c>
      <c r="G163" s="31">
        <v>30000</v>
      </c>
      <c r="H163" s="31">
        <v>30000</v>
      </c>
    </row>
    <row r="164" spans="1:8" ht="63" x14ac:dyDescent="0.25">
      <c r="A164" s="73" t="s">
        <v>1126</v>
      </c>
      <c r="B164" s="61">
        <v>801</v>
      </c>
      <c r="C164" s="62" t="s">
        <v>291</v>
      </c>
      <c r="D164" s="62" t="s">
        <v>263</v>
      </c>
      <c r="E164" s="61" t="s">
        <v>1127</v>
      </c>
      <c r="F164" s="61">
        <v>800</v>
      </c>
      <c r="G164" s="31">
        <v>20327.2</v>
      </c>
      <c r="H164" s="31">
        <v>0</v>
      </c>
    </row>
    <row r="165" spans="1:8" ht="63" x14ac:dyDescent="0.25">
      <c r="A165" s="60" t="s">
        <v>1128</v>
      </c>
      <c r="B165" s="61">
        <v>801</v>
      </c>
      <c r="C165" s="62" t="s">
        <v>291</v>
      </c>
      <c r="D165" s="62" t="s">
        <v>263</v>
      </c>
      <c r="E165" s="61" t="s">
        <v>1129</v>
      </c>
      <c r="F165" s="61">
        <v>800</v>
      </c>
      <c r="G165" s="31">
        <v>8303.4</v>
      </c>
      <c r="H165" s="31">
        <v>8303.4</v>
      </c>
    </row>
    <row r="166" spans="1:8" ht="47.25" x14ac:dyDescent="0.25">
      <c r="A166" s="89" t="s">
        <v>421</v>
      </c>
      <c r="B166" s="61">
        <v>801</v>
      </c>
      <c r="C166" s="62" t="s">
        <v>291</v>
      </c>
      <c r="D166" s="62" t="s">
        <v>263</v>
      </c>
      <c r="E166" s="61" t="s">
        <v>1130</v>
      </c>
      <c r="F166" s="61">
        <v>800</v>
      </c>
      <c r="G166" s="31">
        <v>2670.9</v>
      </c>
      <c r="H166" s="31">
        <v>2670.8</v>
      </c>
    </row>
    <row r="167" spans="1:8" ht="47.25" x14ac:dyDescent="0.25">
      <c r="A167" s="90" t="s">
        <v>397</v>
      </c>
      <c r="B167" s="61">
        <v>801</v>
      </c>
      <c r="C167" s="62" t="s">
        <v>291</v>
      </c>
      <c r="D167" s="62" t="s">
        <v>263</v>
      </c>
      <c r="E167" s="61" t="s">
        <v>398</v>
      </c>
      <c r="F167" s="61"/>
      <c r="G167" s="31">
        <f>G168</f>
        <v>45825.3</v>
      </c>
      <c r="H167" s="31">
        <f>H168</f>
        <v>6511.5</v>
      </c>
    </row>
    <row r="168" spans="1:8" ht="31.5" x14ac:dyDescent="0.25">
      <c r="A168" s="60" t="s">
        <v>426</v>
      </c>
      <c r="B168" s="61">
        <v>801</v>
      </c>
      <c r="C168" s="62" t="s">
        <v>291</v>
      </c>
      <c r="D168" s="62" t="s">
        <v>263</v>
      </c>
      <c r="E168" s="61" t="s">
        <v>1131</v>
      </c>
      <c r="F168" s="61"/>
      <c r="G168" s="31">
        <f>G169</f>
        <v>45825.3</v>
      </c>
      <c r="H168" s="31">
        <f>H169</f>
        <v>6511.5</v>
      </c>
    </row>
    <row r="169" spans="1:8" ht="47.25" x14ac:dyDescent="0.25">
      <c r="A169" s="60" t="s">
        <v>723</v>
      </c>
      <c r="B169" s="61">
        <v>801</v>
      </c>
      <c r="C169" s="62" t="s">
        <v>291</v>
      </c>
      <c r="D169" s="62" t="s">
        <v>263</v>
      </c>
      <c r="E169" s="61" t="s">
        <v>1132</v>
      </c>
      <c r="F169" s="61">
        <v>200</v>
      </c>
      <c r="G169" s="31">
        <v>45825.3</v>
      </c>
      <c r="H169" s="31">
        <v>6511.5</v>
      </c>
    </row>
    <row r="170" spans="1:8" ht="15.75" x14ac:dyDescent="0.25">
      <c r="A170" s="55" t="s">
        <v>428</v>
      </c>
      <c r="B170" s="56">
        <v>801</v>
      </c>
      <c r="C170" s="57" t="s">
        <v>291</v>
      </c>
      <c r="D170" s="57" t="s">
        <v>326</v>
      </c>
      <c r="E170" s="56"/>
      <c r="F170" s="56"/>
      <c r="G170" s="59">
        <f>SUM(G171)</f>
        <v>31303.5</v>
      </c>
      <c r="H170" s="59">
        <f>SUM(H171)</f>
        <v>22664.699999999997</v>
      </c>
    </row>
    <row r="171" spans="1:8" ht="31.5" x14ac:dyDescent="0.25">
      <c r="A171" s="60" t="s">
        <v>1093</v>
      </c>
      <c r="B171" s="61">
        <v>801</v>
      </c>
      <c r="C171" s="62" t="s">
        <v>291</v>
      </c>
      <c r="D171" s="62" t="s">
        <v>326</v>
      </c>
      <c r="E171" s="61" t="s">
        <v>398</v>
      </c>
      <c r="F171" s="61"/>
      <c r="G171" s="31">
        <f>SUM(G172,G174,G176,G178,G180)</f>
        <v>31303.5</v>
      </c>
      <c r="H171" s="31">
        <f>SUM(H172,H174,H176,H178,H180)</f>
        <v>22664.699999999997</v>
      </c>
    </row>
    <row r="172" spans="1:8" ht="15.75" x14ac:dyDescent="0.25">
      <c r="A172" s="60" t="s">
        <v>429</v>
      </c>
      <c r="B172" s="61">
        <v>801</v>
      </c>
      <c r="C172" s="62" t="s">
        <v>291</v>
      </c>
      <c r="D172" s="62" t="s">
        <v>326</v>
      </c>
      <c r="E172" s="61" t="s">
        <v>430</v>
      </c>
      <c r="F172" s="56"/>
      <c r="G172" s="31">
        <f>SUM(G173)</f>
        <v>5563.4</v>
      </c>
      <c r="H172" s="31">
        <f>SUM(H173)</f>
        <v>5245.4</v>
      </c>
    </row>
    <row r="173" spans="1:8" ht="31.5" x14ac:dyDescent="0.25">
      <c r="A173" s="60" t="s">
        <v>431</v>
      </c>
      <c r="B173" s="61">
        <v>801</v>
      </c>
      <c r="C173" s="62" t="s">
        <v>291</v>
      </c>
      <c r="D173" s="62" t="s">
        <v>326</v>
      </c>
      <c r="E173" s="61" t="s">
        <v>432</v>
      </c>
      <c r="F173" s="61">
        <v>200</v>
      </c>
      <c r="G173" s="31">
        <v>5563.4</v>
      </c>
      <c r="H173" s="31">
        <v>5245.4</v>
      </c>
    </row>
    <row r="174" spans="1:8" ht="15.75" hidden="1" x14ac:dyDescent="0.25">
      <c r="A174" s="60" t="s">
        <v>433</v>
      </c>
      <c r="B174" s="61">
        <v>801</v>
      </c>
      <c r="C174" s="62" t="s">
        <v>291</v>
      </c>
      <c r="D174" s="62" t="s">
        <v>326</v>
      </c>
      <c r="E174" s="61" t="s">
        <v>434</v>
      </c>
      <c r="F174" s="56"/>
      <c r="G174" s="31">
        <f>SUM(G175)</f>
        <v>0</v>
      </c>
      <c r="H174" s="31">
        <f>SUM(H175)</f>
        <v>0</v>
      </c>
    </row>
    <row r="175" spans="1:8" ht="31.5" hidden="1" x14ac:dyDescent="0.25">
      <c r="A175" s="60" t="s">
        <v>435</v>
      </c>
      <c r="B175" s="61">
        <v>801</v>
      </c>
      <c r="C175" s="62" t="s">
        <v>291</v>
      </c>
      <c r="D175" s="62" t="s">
        <v>326</v>
      </c>
      <c r="E175" s="61" t="s">
        <v>436</v>
      </c>
      <c r="F175" s="61">
        <v>200</v>
      </c>
      <c r="G175" s="31">
        <v>0</v>
      </c>
      <c r="H175" s="31">
        <v>0</v>
      </c>
    </row>
    <row r="176" spans="1:8" ht="31.5" x14ac:dyDescent="0.25">
      <c r="A176" s="60" t="s">
        <v>437</v>
      </c>
      <c r="B176" s="61">
        <v>801</v>
      </c>
      <c r="C176" s="62" t="s">
        <v>291</v>
      </c>
      <c r="D176" s="62" t="s">
        <v>326</v>
      </c>
      <c r="E176" s="61" t="s">
        <v>438</v>
      </c>
      <c r="F176" s="56"/>
      <c r="G176" s="31">
        <f>SUM(G177)</f>
        <v>3897</v>
      </c>
      <c r="H176" s="31">
        <f>SUM(H177)</f>
        <v>3088.7</v>
      </c>
    </row>
    <row r="177" spans="1:8" ht="47.25" x14ac:dyDescent="0.25">
      <c r="A177" s="60" t="s">
        <v>439</v>
      </c>
      <c r="B177" s="61">
        <v>801</v>
      </c>
      <c r="C177" s="62" t="s">
        <v>291</v>
      </c>
      <c r="D177" s="62" t="s">
        <v>326</v>
      </c>
      <c r="E177" s="61" t="s">
        <v>440</v>
      </c>
      <c r="F177" s="61">
        <v>200</v>
      </c>
      <c r="G177" s="31">
        <v>3897</v>
      </c>
      <c r="H177" s="31">
        <v>3088.7</v>
      </c>
    </row>
    <row r="178" spans="1:8" ht="31.5" x14ac:dyDescent="0.25">
      <c r="A178" s="60" t="s">
        <v>441</v>
      </c>
      <c r="B178" s="61">
        <v>801</v>
      </c>
      <c r="C178" s="62" t="s">
        <v>291</v>
      </c>
      <c r="D178" s="62" t="s">
        <v>326</v>
      </c>
      <c r="E178" s="61" t="s">
        <v>442</v>
      </c>
      <c r="F178" s="56"/>
      <c r="G178" s="31">
        <f>SUM(G179)</f>
        <v>13430.5</v>
      </c>
      <c r="H178" s="31">
        <f>SUM(H179)</f>
        <v>5918.1</v>
      </c>
    </row>
    <row r="179" spans="1:8" ht="47.25" x14ac:dyDescent="0.25">
      <c r="A179" s="60" t="s">
        <v>443</v>
      </c>
      <c r="B179" s="61">
        <v>801</v>
      </c>
      <c r="C179" s="62" t="s">
        <v>291</v>
      </c>
      <c r="D179" s="62" t="s">
        <v>326</v>
      </c>
      <c r="E179" s="61" t="s">
        <v>444</v>
      </c>
      <c r="F179" s="61">
        <v>200</v>
      </c>
      <c r="G179" s="31">
        <v>13430.5</v>
      </c>
      <c r="H179" s="31">
        <v>5918.1</v>
      </c>
    </row>
    <row r="180" spans="1:8" ht="15.75" x14ac:dyDescent="0.25">
      <c r="A180" s="64" t="s">
        <v>1133</v>
      </c>
      <c r="B180" s="61">
        <v>801</v>
      </c>
      <c r="C180" s="62" t="s">
        <v>291</v>
      </c>
      <c r="D180" s="62" t="s">
        <v>326</v>
      </c>
      <c r="E180" s="61" t="s">
        <v>1134</v>
      </c>
      <c r="F180" s="61"/>
      <c r="G180" s="31">
        <f>SUM(G181:G181)</f>
        <v>8412.6</v>
      </c>
      <c r="H180" s="31">
        <f>SUM(H181:H181)</f>
        <v>8412.5</v>
      </c>
    </row>
    <row r="181" spans="1:8" ht="47.25" x14ac:dyDescent="0.25">
      <c r="A181" s="60" t="s">
        <v>1135</v>
      </c>
      <c r="B181" s="61">
        <v>801</v>
      </c>
      <c r="C181" s="62" t="s">
        <v>291</v>
      </c>
      <c r="D181" s="62" t="s">
        <v>326</v>
      </c>
      <c r="E181" s="61" t="s">
        <v>1136</v>
      </c>
      <c r="F181" s="61">
        <v>200</v>
      </c>
      <c r="G181" s="31">
        <v>8412.6</v>
      </c>
      <c r="H181" s="31">
        <v>8412.5</v>
      </c>
    </row>
    <row r="182" spans="1:8" ht="31.5" x14ac:dyDescent="0.25">
      <c r="A182" s="55" t="s">
        <v>445</v>
      </c>
      <c r="B182" s="56">
        <v>801</v>
      </c>
      <c r="C182" s="57" t="s">
        <v>291</v>
      </c>
      <c r="D182" s="57" t="s">
        <v>291</v>
      </c>
      <c r="E182" s="56"/>
      <c r="F182" s="56"/>
      <c r="G182" s="59">
        <f>SUM(G183,G188)</f>
        <v>18151.599999999999</v>
      </c>
      <c r="H182" s="59">
        <f>SUM(H183,H188)</f>
        <v>18149.900000000001</v>
      </c>
    </row>
    <row r="183" spans="1:8" ht="47.25" x14ac:dyDescent="0.25">
      <c r="A183" s="60" t="s">
        <v>1118</v>
      </c>
      <c r="B183" s="61">
        <v>801</v>
      </c>
      <c r="C183" s="62" t="s">
        <v>291</v>
      </c>
      <c r="D183" s="62" t="s">
        <v>291</v>
      </c>
      <c r="E183" s="61" t="s">
        <v>416</v>
      </c>
      <c r="F183" s="56"/>
      <c r="G183" s="31">
        <f>G184</f>
        <v>15964.5</v>
      </c>
      <c r="H183" s="31">
        <f>H184</f>
        <v>15962.900000000001</v>
      </c>
    </row>
    <row r="184" spans="1:8" ht="31.5" x14ac:dyDescent="0.25">
      <c r="A184" s="73" t="s">
        <v>422</v>
      </c>
      <c r="B184" s="61">
        <v>801</v>
      </c>
      <c r="C184" s="62" t="s">
        <v>291</v>
      </c>
      <c r="D184" s="62" t="s">
        <v>291</v>
      </c>
      <c r="E184" s="61" t="s">
        <v>423</v>
      </c>
      <c r="F184" s="61"/>
      <c r="G184" s="31">
        <f>SUM(G185)</f>
        <v>15964.5</v>
      </c>
      <c r="H184" s="31">
        <f>SUM(H185)</f>
        <v>15962.900000000001</v>
      </c>
    </row>
    <row r="185" spans="1:8" ht="15.75" x14ac:dyDescent="0.25">
      <c r="A185" s="73" t="s">
        <v>424</v>
      </c>
      <c r="B185" s="61">
        <v>801</v>
      </c>
      <c r="C185" s="62" t="s">
        <v>291</v>
      </c>
      <c r="D185" s="62" t="s">
        <v>291</v>
      </c>
      <c r="E185" s="61" t="s">
        <v>425</v>
      </c>
      <c r="F185" s="61"/>
      <c r="G185" s="31">
        <f>SUM(G186:G187)</f>
        <v>15964.5</v>
      </c>
      <c r="H185" s="31">
        <f>SUM(H186:H187)</f>
        <v>15962.900000000001</v>
      </c>
    </row>
    <row r="186" spans="1:8" ht="63" x14ac:dyDescent="0.25">
      <c r="A186" s="73" t="s">
        <v>1137</v>
      </c>
      <c r="B186" s="61">
        <v>801</v>
      </c>
      <c r="C186" s="62" t="s">
        <v>291</v>
      </c>
      <c r="D186" s="62" t="s">
        <v>291</v>
      </c>
      <c r="E186" s="61" t="s">
        <v>1138</v>
      </c>
      <c r="F186" s="61">
        <v>800</v>
      </c>
      <c r="G186" s="31">
        <v>5114.8</v>
      </c>
      <c r="H186" s="31">
        <v>5114.8</v>
      </c>
    </row>
    <row r="187" spans="1:8" ht="63" x14ac:dyDescent="0.25">
      <c r="A187" s="89" t="s">
        <v>697</v>
      </c>
      <c r="B187" s="61">
        <v>801</v>
      </c>
      <c r="C187" s="62" t="s">
        <v>291</v>
      </c>
      <c r="D187" s="62" t="s">
        <v>291</v>
      </c>
      <c r="E187" s="61" t="s">
        <v>1139</v>
      </c>
      <c r="F187" s="61">
        <v>800</v>
      </c>
      <c r="G187" s="31">
        <v>10849.7</v>
      </c>
      <c r="H187" s="31">
        <v>10848.1</v>
      </c>
    </row>
    <row r="188" spans="1:8" ht="31.5" x14ac:dyDescent="0.25">
      <c r="A188" s="60" t="s">
        <v>1093</v>
      </c>
      <c r="B188" s="61">
        <v>801</v>
      </c>
      <c r="C188" s="62" t="s">
        <v>291</v>
      </c>
      <c r="D188" s="62" t="s">
        <v>291</v>
      </c>
      <c r="E188" s="61" t="s">
        <v>398</v>
      </c>
      <c r="F188" s="61"/>
      <c r="G188" s="31">
        <f>G189</f>
        <v>2187.1</v>
      </c>
      <c r="H188" s="31">
        <f>H189</f>
        <v>2187</v>
      </c>
    </row>
    <row r="189" spans="1:8" ht="31.5" x14ac:dyDescent="0.25">
      <c r="A189" s="60" t="s">
        <v>446</v>
      </c>
      <c r="B189" s="61">
        <v>801</v>
      </c>
      <c r="C189" s="62" t="s">
        <v>291</v>
      </c>
      <c r="D189" s="62" t="s">
        <v>291</v>
      </c>
      <c r="E189" s="61" t="s">
        <v>427</v>
      </c>
      <c r="F189" s="61"/>
      <c r="G189" s="31">
        <f>SUM(G190:G192)</f>
        <v>2187.1</v>
      </c>
      <c r="H189" s="31">
        <f>SUM(H190:H192)</f>
        <v>2187</v>
      </c>
    </row>
    <row r="190" spans="1:8" ht="63" x14ac:dyDescent="0.25">
      <c r="A190" s="60" t="s">
        <v>1140</v>
      </c>
      <c r="B190" s="61">
        <v>801</v>
      </c>
      <c r="C190" s="62" t="s">
        <v>291</v>
      </c>
      <c r="D190" s="62" t="s">
        <v>291</v>
      </c>
      <c r="E190" s="61" t="s">
        <v>1141</v>
      </c>
      <c r="F190" s="61">
        <v>200</v>
      </c>
      <c r="G190" s="31">
        <v>37.1</v>
      </c>
      <c r="H190" s="31">
        <v>37</v>
      </c>
    </row>
    <row r="191" spans="1:8" ht="63" x14ac:dyDescent="0.25">
      <c r="A191" s="60" t="s">
        <v>1142</v>
      </c>
      <c r="B191" s="61">
        <v>801</v>
      </c>
      <c r="C191" s="62" t="s">
        <v>291</v>
      </c>
      <c r="D191" s="62" t="s">
        <v>291</v>
      </c>
      <c r="E191" s="61" t="s">
        <v>1143</v>
      </c>
      <c r="F191" s="61">
        <v>200</v>
      </c>
      <c r="G191" s="31">
        <v>2150</v>
      </c>
      <c r="H191" s="31">
        <v>2150</v>
      </c>
    </row>
    <row r="192" spans="1:8" ht="63" hidden="1" x14ac:dyDescent="0.25">
      <c r="A192" s="60" t="s">
        <v>1144</v>
      </c>
      <c r="B192" s="61">
        <v>801</v>
      </c>
      <c r="C192" s="62" t="s">
        <v>291</v>
      </c>
      <c r="D192" s="62" t="s">
        <v>291</v>
      </c>
      <c r="E192" s="61" t="s">
        <v>1145</v>
      </c>
      <c r="F192" s="61">
        <v>200</v>
      </c>
      <c r="G192" s="31"/>
      <c r="H192" s="31"/>
    </row>
    <row r="193" spans="1:8" ht="15.75" hidden="1" x14ac:dyDescent="0.25">
      <c r="A193" s="100" t="s">
        <v>447</v>
      </c>
      <c r="B193" s="56">
        <v>801</v>
      </c>
      <c r="C193" s="57" t="s">
        <v>331</v>
      </c>
      <c r="D193" s="57" t="s">
        <v>261</v>
      </c>
      <c r="E193" s="56"/>
      <c r="F193" s="56"/>
      <c r="G193" s="59">
        <f t="shared" ref="G193:H196" si="3">SUM(G194)</f>
        <v>0</v>
      </c>
      <c r="H193" s="59">
        <f t="shared" si="3"/>
        <v>0</v>
      </c>
    </row>
    <row r="194" spans="1:8" ht="15.75" hidden="1" x14ac:dyDescent="0.25">
      <c r="A194" s="100" t="s">
        <v>448</v>
      </c>
      <c r="B194" s="56">
        <v>801</v>
      </c>
      <c r="C194" s="57" t="s">
        <v>449</v>
      </c>
      <c r="D194" s="57" t="s">
        <v>450</v>
      </c>
      <c r="E194" s="56"/>
      <c r="F194" s="56"/>
      <c r="G194" s="59">
        <f t="shared" si="3"/>
        <v>0</v>
      </c>
      <c r="H194" s="59">
        <f t="shared" si="3"/>
        <v>0</v>
      </c>
    </row>
    <row r="195" spans="1:8" ht="47.25" hidden="1" x14ac:dyDescent="0.25">
      <c r="A195" s="60" t="s">
        <v>397</v>
      </c>
      <c r="B195" s="61">
        <v>801</v>
      </c>
      <c r="C195" s="62" t="s">
        <v>331</v>
      </c>
      <c r="D195" s="62" t="s">
        <v>450</v>
      </c>
      <c r="E195" s="61" t="s">
        <v>398</v>
      </c>
      <c r="F195" s="61"/>
      <c r="G195" s="31">
        <f t="shared" si="3"/>
        <v>0</v>
      </c>
      <c r="H195" s="31">
        <f t="shared" si="3"/>
        <v>0</v>
      </c>
    </row>
    <row r="196" spans="1:8" ht="31.5" hidden="1" x14ac:dyDescent="0.25">
      <c r="A196" s="60" t="s">
        <v>451</v>
      </c>
      <c r="B196" s="61">
        <v>801</v>
      </c>
      <c r="C196" s="62" t="s">
        <v>331</v>
      </c>
      <c r="D196" s="62" t="s">
        <v>450</v>
      </c>
      <c r="E196" s="61" t="s">
        <v>452</v>
      </c>
      <c r="F196" s="61"/>
      <c r="G196" s="31">
        <f t="shared" si="3"/>
        <v>0</v>
      </c>
      <c r="H196" s="31">
        <f t="shared" si="3"/>
        <v>0</v>
      </c>
    </row>
    <row r="197" spans="1:8" ht="63" hidden="1" x14ac:dyDescent="0.25">
      <c r="A197" s="73" t="s">
        <v>453</v>
      </c>
      <c r="B197" s="61">
        <v>801</v>
      </c>
      <c r="C197" s="62" t="s">
        <v>331</v>
      </c>
      <c r="D197" s="62" t="s">
        <v>450</v>
      </c>
      <c r="E197" s="61" t="s">
        <v>454</v>
      </c>
      <c r="F197" s="61">
        <v>200</v>
      </c>
      <c r="G197" s="31"/>
      <c r="H197" s="31"/>
    </row>
    <row r="198" spans="1:8" ht="15.75" x14ac:dyDescent="0.25">
      <c r="A198" s="55" t="s">
        <v>455</v>
      </c>
      <c r="B198" s="56">
        <v>801</v>
      </c>
      <c r="C198" s="57" t="s">
        <v>346</v>
      </c>
      <c r="D198" s="57" t="s">
        <v>261</v>
      </c>
      <c r="E198" s="61"/>
      <c r="F198" s="61"/>
      <c r="G198" s="59">
        <f>SUM(G199,G207,G211)</f>
        <v>16265.9</v>
      </c>
      <c r="H198" s="59">
        <f>SUM(H199,H207,H211)</f>
        <v>10135.799999999999</v>
      </c>
    </row>
    <row r="199" spans="1:8" ht="15.75" x14ac:dyDescent="0.25">
      <c r="A199" s="100" t="s">
        <v>456</v>
      </c>
      <c r="B199" s="56">
        <v>801</v>
      </c>
      <c r="C199" s="57" t="s">
        <v>346</v>
      </c>
      <c r="D199" s="57" t="s">
        <v>326</v>
      </c>
      <c r="E199" s="91"/>
      <c r="F199" s="61"/>
      <c r="G199" s="59">
        <f>SUM(G200,G204)</f>
        <v>2300</v>
      </c>
      <c r="H199" s="59">
        <f>SUM(H200,H204)</f>
        <v>2241.4</v>
      </c>
    </row>
    <row r="200" spans="1:8" ht="47.25" hidden="1" x14ac:dyDescent="0.25">
      <c r="A200" s="60" t="s">
        <v>397</v>
      </c>
      <c r="B200" s="61">
        <v>801</v>
      </c>
      <c r="C200" s="62" t="s">
        <v>346</v>
      </c>
      <c r="D200" s="62" t="s">
        <v>326</v>
      </c>
      <c r="E200" s="61" t="s">
        <v>398</v>
      </c>
      <c r="F200" s="56"/>
      <c r="G200" s="31">
        <f>G201</f>
        <v>0</v>
      </c>
      <c r="H200" s="31">
        <f>H201</f>
        <v>0</v>
      </c>
    </row>
    <row r="201" spans="1:8" ht="31.5" hidden="1" x14ac:dyDescent="0.25">
      <c r="A201" s="64" t="s">
        <v>915</v>
      </c>
      <c r="B201" s="61">
        <v>801</v>
      </c>
      <c r="C201" s="62" t="s">
        <v>346</v>
      </c>
      <c r="D201" s="62" t="s">
        <v>326</v>
      </c>
      <c r="E201" s="61" t="s">
        <v>914</v>
      </c>
      <c r="F201" s="61"/>
      <c r="G201" s="31">
        <f>SUM(G202:G203)</f>
        <v>0</v>
      </c>
      <c r="H201" s="31">
        <f>SUM(H202:H203)</f>
        <v>0</v>
      </c>
    </row>
    <row r="202" spans="1:8" ht="47.25" hidden="1" x14ac:dyDescent="0.25">
      <c r="A202" s="60" t="s">
        <v>918</v>
      </c>
      <c r="B202" s="61">
        <v>801</v>
      </c>
      <c r="C202" s="62" t="s">
        <v>346</v>
      </c>
      <c r="D202" s="62" t="s">
        <v>326</v>
      </c>
      <c r="E202" s="61" t="s">
        <v>916</v>
      </c>
      <c r="F202" s="61">
        <v>400</v>
      </c>
      <c r="G202" s="31"/>
      <c r="H202" s="31"/>
    </row>
    <row r="203" spans="1:8" ht="47.25" hidden="1" x14ac:dyDescent="0.25">
      <c r="A203" s="60" t="s">
        <v>918</v>
      </c>
      <c r="B203" s="61">
        <v>801</v>
      </c>
      <c r="C203" s="62" t="s">
        <v>346</v>
      </c>
      <c r="D203" s="62" t="s">
        <v>326</v>
      </c>
      <c r="E203" s="61" t="s">
        <v>917</v>
      </c>
      <c r="F203" s="61">
        <v>400</v>
      </c>
      <c r="G203" s="31"/>
      <c r="H203" s="31"/>
    </row>
    <row r="204" spans="1:8" ht="15.75" x14ac:dyDescent="0.25">
      <c r="A204" s="73" t="s">
        <v>292</v>
      </c>
      <c r="B204" s="61">
        <v>801</v>
      </c>
      <c r="C204" s="61" t="s">
        <v>346</v>
      </c>
      <c r="D204" s="61" t="s">
        <v>326</v>
      </c>
      <c r="E204" s="61" t="s">
        <v>293</v>
      </c>
      <c r="F204" s="61"/>
      <c r="G204" s="31">
        <f>SUM(G205)</f>
        <v>2300</v>
      </c>
      <c r="H204" s="31">
        <f>SUM(H205)</f>
        <v>2241.4</v>
      </c>
    </row>
    <row r="205" spans="1:8" ht="15.75" x14ac:dyDescent="0.25">
      <c r="A205" s="73" t="s">
        <v>294</v>
      </c>
      <c r="B205" s="61">
        <v>801</v>
      </c>
      <c r="C205" s="61" t="s">
        <v>346</v>
      </c>
      <c r="D205" s="61" t="s">
        <v>326</v>
      </c>
      <c r="E205" s="61" t="s">
        <v>295</v>
      </c>
      <c r="F205" s="61"/>
      <c r="G205" s="31">
        <f>SUM(G206)</f>
        <v>2300</v>
      </c>
      <c r="H205" s="31">
        <f>SUM(H206)</f>
        <v>2241.4</v>
      </c>
    </row>
    <row r="206" spans="1:8" ht="15.75" x14ac:dyDescent="0.25">
      <c r="A206" s="73" t="s">
        <v>457</v>
      </c>
      <c r="B206" s="61">
        <v>801</v>
      </c>
      <c r="C206" s="61" t="s">
        <v>346</v>
      </c>
      <c r="D206" s="61" t="s">
        <v>326</v>
      </c>
      <c r="E206" s="61" t="s">
        <v>322</v>
      </c>
      <c r="F206" s="61">
        <v>300</v>
      </c>
      <c r="G206" s="31">
        <v>2300</v>
      </c>
      <c r="H206" s="31">
        <v>2241.4</v>
      </c>
    </row>
    <row r="207" spans="1:8" ht="15.75" x14ac:dyDescent="0.25">
      <c r="A207" s="111" t="s">
        <v>458</v>
      </c>
      <c r="B207" s="112">
        <v>801</v>
      </c>
      <c r="C207" s="113">
        <v>10</v>
      </c>
      <c r="D207" s="113" t="s">
        <v>274</v>
      </c>
      <c r="E207" s="113"/>
      <c r="F207" s="113"/>
      <c r="G207" s="59">
        <f t="shared" ref="G207:H209" si="4">SUM(G208)</f>
        <v>3600</v>
      </c>
      <c r="H207" s="59">
        <f t="shared" si="4"/>
        <v>3600</v>
      </c>
    </row>
    <row r="208" spans="1:8" ht="15.75" x14ac:dyDescent="0.25">
      <c r="A208" s="99" t="s">
        <v>292</v>
      </c>
      <c r="B208" s="101">
        <v>801</v>
      </c>
      <c r="C208" s="102">
        <v>10</v>
      </c>
      <c r="D208" s="102" t="s">
        <v>274</v>
      </c>
      <c r="E208" s="102" t="s">
        <v>293</v>
      </c>
      <c r="F208" s="102"/>
      <c r="G208" s="31">
        <f t="shared" si="4"/>
        <v>3600</v>
      </c>
      <c r="H208" s="31">
        <f t="shared" si="4"/>
        <v>3600</v>
      </c>
    </row>
    <row r="209" spans="1:8" ht="15.75" x14ac:dyDescent="0.25">
      <c r="A209" s="99" t="s">
        <v>294</v>
      </c>
      <c r="B209" s="101">
        <v>801</v>
      </c>
      <c r="C209" s="102">
        <v>10</v>
      </c>
      <c r="D209" s="102" t="s">
        <v>274</v>
      </c>
      <c r="E209" s="102" t="s">
        <v>295</v>
      </c>
      <c r="F209" s="102"/>
      <c r="G209" s="31">
        <f t="shared" si="4"/>
        <v>3600</v>
      </c>
      <c r="H209" s="31">
        <f t="shared" si="4"/>
        <v>3600</v>
      </c>
    </row>
    <row r="210" spans="1:8" ht="94.5" x14ac:dyDescent="0.25">
      <c r="A210" s="7" t="s">
        <v>459</v>
      </c>
      <c r="B210" s="101">
        <v>801</v>
      </c>
      <c r="C210" s="102">
        <v>10</v>
      </c>
      <c r="D210" s="102" t="s">
        <v>274</v>
      </c>
      <c r="E210" s="102" t="s">
        <v>460</v>
      </c>
      <c r="F210" s="102">
        <v>400</v>
      </c>
      <c r="G210" s="103">
        <v>3600</v>
      </c>
      <c r="H210" s="103">
        <v>3600</v>
      </c>
    </row>
    <row r="211" spans="1:8" ht="15.75" x14ac:dyDescent="0.25">
      <c r="A211" s="55" t="s">
        <v>461</v>
      </c>
      <c r="B211" s="112">
        <v>801</v>
      </c>
      <c r="C211" s="57">
        <v>10</v>
      </c>
      <c r="D211" s="57" t="s">
        <v>462</v>
      </c>
      <c r="E211" s="56"/>
      <c r="F211" s="56"/>
      <c r="G211" s="59">
        <f t="shared" ref="G211:H213" si="5">G212</f>
        <v>10365.9</v>
      </c>
      <c r="H211" s="59">
        <f t="shared" si="5"/>
        <v>4294.3999999999996</v>
      </c>
    </row>
    <row r="212" spans="1:8" ht="47.25" x14ac:dyDescent="0.25">
      <c r="A212" s="60" t="s">
        <v>463</v>
      </c>
      <c r="B212" s="101">
        <v>801</v>
      </c>
      <c r="C212" s="62">
        <v>10</v>
      </c>
      <c r="D212" s="62" t="s">
        <v>462</v>
      </c>
      <c r="E212" s="62" t="s">
        <v>464</v>
      </c>
      <c r="F212" s="61"/>
      <c r="G212" s="31">
        <f t="shared" si="5"/>
        <v>10365.9</v>
      </c>
      <c r="H212" s="31">
        <f t="shared" si="5"/>
        <v>4294.3999999999996</v>
      </c>
    </row>
    <row r="213" spans="1:8" ht="47.25" x14ac:dyDescent="0.25">
      <c r="A213" s="60" t="s">
        <v>465</v>
      </c>
      <c r="B213" s="101">
        <v>801</v>
      </c>
      <c r="C213" s="62">
        <v>10</v>
      </c>
      <c r="D213" s="62" t="s">
        <v>462</v>
      </c>
      <c r="E213" s="61" t="s">
        <v>466</v>
      </c>
      <c r="F213" s="61"/>
      <c r="G213" s="31">
        <f t="shared" si="5"/>
        <v>10365.9</v>
      </c>
      <c r="H213" s="31">
        <f t="shared" si="5"/>
        <v>4294.3999999999996</v>
      </c>
    </row>
    <row r="214" spans="1:8" ht="63" x14ac:dyDescent="0.25">
      <c r="A214" s="64" t="s">
        <v>467</v>
      </c>
      <c r="B214" s="101">
        <v>801</v>
      </c>
      <c r="C214" s="62">
        <v>10</v>
      </c>
      <c r="D214" s="62" t="s">
        <v>462</v>
      </c>
      <c r="E214" s="61" t="s">
        <v>468</v>
      </c>
      <c r="F214" s="61"/>
      <c r="G214" s="31">
        <f>SUM(G215:G215)</f>
        <v>10365.9</v>
      </c>
      <c r="H214" s="31">
        <f>SUM(H215:H215)</f>
        <v>4294.3999999999996</v>
      </c>
    </row>
    <row r="215" spans="1:8" ht="47.25" x14ac:dyDescent="0.25">
      <c r="A215" s="7" t="s">
        <v>469</v>
      </c>
      <c r="B215" s="101">
        <v>801</v>
      </c>
      <c r="C215" s="62">
        <v>10</v>
      </c>
      <c r="D215" s="62" t="s">
        <v>462</v>
      </c>
      <c r="E215" s="61" t="s">
        <v>470</v>
      </c>
      <c r="F215" s="102">
        <v>400</v>
      </c>
      <c r="G215" s="31">
        <v>10365.9</v>
      </c>
      <c r="H215" s="31">
        <v>4294.3999999999996</v>
      </c>
    </row>
    <row r="216" spans="1:8" ht="31.5" x14ac:dyDescent="0.25">
      <c r="A216" s="55" t="s">
        <v>471</v>
      </c>
      <c r="B216" s="56">
        <v>802</v>
      </c>
      <c r="C216" s="62"/>
      <c r="D216" s="62"/>
      <c r="E216" s="61"/>
      <c r="F216" s="61"/>
      <c r="G216" s="59">
        <f>SUM(G217,G241,G264,G269)</f>
        <v>181851.99999999997</v>
      </c>
      <c r="H216" s="59">
        <f>SUM(H217,H241,H264,H269)</f>
        <v>180394.19999999998</v>
      </c>
    </row>
    <row r="217" spans="1:8" ht="15.75" x14ac:dyDescent="0.25">
      <c r="A217" s="55" t="s">
        <v>259</v>
      </c>
      <c r="B217" s="56">
        <v>802</v>
      </c>
      <c r="C217" s="57" t="s">
        <v>260</v>
      </c>
      <c r="D217" s="57" t="s">
        <v>261</v>
      </c>
      <c r="E217" s="61"/>
      <c r="F217" s="61"/>
      <c r="G217" s="59">
        <f>SUM(G218,G230,G237)</f>
        <v>46523.19999999999</v>
      </c>
      <c r="H217" s="59">
        <f>SUM(H218,H230,H237)</f>
        <v>45171.6</v>
      </c>
    </row>
    <row r="218" spans="1:8" ht="47.25" x14ac:dyDescent="0.25">
      <c r="A218" s="55" t="s">
        <v>472</v>
      </c>
      <c r="B218" s="67">
        <v>802</v>
      </c>
      <c r="C218" s="57" t="s">
        <v>260</v>
      </c>
      <c r="D218" s="57" t="s">
        <v>462</v>
      </c>
      <c r="E218" s="56"/>
      <c r="F218" s="56"/>
      <c r="G218" s="59">
        <f>SUM(G219)</f>
        <v>45192.599999999991</v>
      </c>
      <c r="H218" s="59">
        <f>SUM(H219)</f>
        <v>45171.6</v>
      </c>
    </row>
    <row r="219" spans="1:8" ht="31.5" x14ac:dyDescent="0.3">
      <c r="A219" s="60" t="s">
        <v>303</v>
      </c>
      <c r="B219" s="61">
        <v>802</v>
      </c>
      <c r="C219" s="62" t="s">
        <v>260</v>
      </c>
      <c r="D219" s="62" t="s">
        <v>462</v>
      </c>
      <c r="E219" s="61" t="s">
        <v>304</v>
      </c>
      <c r="F219" s="63"/>
      <c r="G219" s="31">
        <f>SUM(G220)</f>
        <v>45192.599999999991</v>
      </c>
      <c r="H219" s="31">
        <f>SUM(H220)</f>
        <v>45171.6</v>
      </c>
    </row>
    <row r="220" spans="1:8" ht="31.5" x14ac:dyDescent="0.3">
      <c r="A220" s="60" t="s">
        <v>305</v>
      </c>
      <c r="B220" s="61">
        <v>802</v>
      </c>
      <c r="C220" s="62" t="s">
        <v>260</v>
      </c>
      <c r="D220" s="62" t="s">
        <v>462</v>
      </c>
      <c r="E220" s="61" t="s">
        <v>306</v>
      </c>
      <c r="F220" s="63"/>
      <c r="G220" s="31">
        <f>SUM(G221:G229)</f>
        <v>45192.599999999991</v>
      </c>
      <c r="H220" s="31">
        <f>SUM(H221:H229)</f>
        <v>45171.6</v>
      </c>
    </row>
    <row r="221" spans="1:8" ht="94.5" x14ac:dyDescent="0.25">
      <c r="A221" s="64" t="s">
        <v>277</v>
      </c>
      <c r="B221" s="61">
        <v>802</v>
      </c>
      <c r="C221" s="62" t="s">
        <v>260</v>
      </c>
      <c r="D221" s="62" t="s">
        <v>462</v>
      </c>
      <c r="E221" s="61" t="s">
        <v>473</v>
      </c>
      <c r="F221" s="61">
        <v>100</v>
      </c>
      <c r="G221" s="31">
        <v>34510</v>
      </c>
      <c r="H221" s="31">
        <v>34509.800000000003</v>
      </c>
    </row>
    <row r="222" spans="1:8" ht="47.25" x14ac:dyDescent="0.25">
      <c r="A222" s="65" t="s">
        <v>279</v>
      </c>
      <c r="B222" s="66">
        <v>802</v>
      </c>
      <c r="C222" s="62" t="s">
        <v>260</v>
      </c>
      <c r="D222" s="62" t="s">
        <v>462</v>
      </c>
      <c r="E222" s="61" t="s">
        <v>473</v>
      </c>
      <c r="F222" s="66">
        <v>200</v>
      </c>
      <c r="G222" s="31">
        <v>2246.6999999999998</v>
      </c>
      <c r="H222" s="31">
        <v>2235.6999999999998</v>
      </c>
    </row>
    <row r="223" spans="1:8" ht="31.5" x14ac:dyDescent="0.25">
      <c r="A223" s="64" t="s">
        <v>280</v>
      </c>
      <c r="B223" s="61">
        <v>802</v>
      </c>
      <c r="C223" s="62" t="s">
        <v>260</v>
      </c>
      <c r="D223" s="62" t="s">
        <v>462</v>
      </c>
      <c r="E223" s="61" t="s">
        <v>473</v>
      </c>
      <c r="F223" s="61">
        <v>800</v>
      </c>
      <c r="G223" s="31">
        <v>19.7</v>
      </c>
      <c r="H223" s="31">
        <v>19.600000000000001</v>
      </c>
    </row>
    <row r="224" spans="1:8" ht="126" x14ac:dyDescent="0.25">
      <c r="A224" s="64" t="s">
        <v>281</v>
      </c>
      <c r="B224" s="61">
        <v>802</v>
      </c>
      <c r="C224" s="62" t="s">
        <v>260</v>
      </c>
      <c r="D224" s="62" t="s">
        <v>462</v>
      </c>
      <c r="E224" s="61" t="s">
        <v>474</v>
      </c>
      <c r="F224" s="61">
        <v>100</v>
      </c>
      <c r="G224" s="31">
        <v>2133.6999999999998</v>
      </c>
      <c r="H224" s="31">
        <v>2133.6</v>
      </c>
    </row>
    <row r="225" spans="1:8" ht="94.5" hidden="1" x14ac:dyDescent="0.25">
      <c r="A225" s="65" t="s">
        <v>283</v>
      </c>
      <c r="B225" s="61">
        <v>802</v>
      </c>
      <c r="C225" s="62" t="s">
        <v>260</v>
      </c>
      <c r="D225" s="62" t="s">
        <v>462</v>
      </c>
      <c r="E225" s="61" t="s">
        <v>474</v>
      </c>
      <c r="F225" s="61">
        <v>200</v>
      </c>
      <c r="G225" s="31"/>
      <c r="H225" s="31"/>
    </row>
    <row r="226" spans="1:8" ht="78.75" x14ac:dyDescent="0.25">
      <c r="A226" s="64" t="s">
        <v>271</v>
      </c>
      <c r="B226" s="61">
        <v>802</v>
      </c>
      <c r="C226" s="62" t="s">
        <v>260</v>
      </c>
      <c r="D226" s="62" t="s">
        <v>462</v>
      </c>
      <c r="E226" s="61" t="s">
        <v>475</v>
      </c>
      <c r="F226" s="61">
        <v>100</v>
      </c>
      <c r="G226" s="31">
        <v>660.2</v>
      </c>
      <c r="H226" s="31">
        <v>650.70000000000005</v>
      </c>
    </row>
    <row r="227" spans="1:8" ht="78.75" x14ac:dyDescent="0.25">
      <c r="A227" s="64" t="s">
        <v>313</v>
      </c>
      <c r="B227" s="61">
        <v>802</v>
      </c>
      <c r="C227" s="62" t="s">
        <v>260</v>
      </c>
      <c r="D227" s="62" t="s">
        <v>462</v>
      </c>
      <c r="E227" s="61" t="s">
        <v>479</v>
      </c>
      <c r="F227" s="61">
        <v>100</v>
      </c>
      <c r="G227" s="31">
        <v>303.89999999999998</v>
      </c>
      <c r="H227" s="31">
        <v>303.8</v>
      </c>
    </row>
    <row r="228" spans="1:8" ht="94.5" x14ac:dyDescent="0.25">
      <c r="A228" s="64" t="s">
        <v>995</v>
      </c>
      <c r="B228" s="61">
        <v>802</v>
      </c>
      <c r="C228" s="62" t="s">
        <v>260</v>
      </c>
      <c r="D228" s="62" t="s">
        <v>462</v>
      </c>
      <c r="E228" s="61" t="s">
        <v>997</v>
      </c>
      <c r="F228" s="61">
        <v>100</v>
      </c>
      <c r="G228" s="31">
        <v>4803.6000000000004</v>
      </c>
      <c r="H228" s="31">
        <v>4803.6000000000004</v>
      </c>
    </row>
    <row r="229" spans="1:8" ht="141.75" x14ac:dyDescent="0.25">
      <c r="A229" s="64" t="s">
        <v>992</v>
      </c>
      <c r="B229" s="61">
        <v>802</v>
      </c>
      <c r="C229" s="62" t="s">
        <v>260</v>
      </c>
      <c r="D229" s="62" t="s">
        <v>462</v>
      </c>
      <c r="E229" s="61" t="s">
        <v>998</v>
      </c>
      <c r="F229" s="61">
        <v>100</v>
      </c>
      <c r="G229" s="31">
        <v>514.79999999999995</v>
      </c>
      <c r="H229" s="31">
        <v>514.79999999999995</v>
      </c>
    </row>
    <row r="230" spans="1:8" ht="15.75" x14ac:dyDescent="0.25">
      <c r="A230" s="55" t="s">
        <v>476</v>
      </c>
      <c r="B230" s="67">
        <v>802</v>
      </c>
      <c r="C230" s="57" t="s">
        <v>260</v>
      </c>
      <c r="D230" s="57">
        <v>11</v>
      </c>
      <c r="E230" s="56"/>
      <c r="F230" s="56"/>
      <c r="G230" s="59">
        <f>SUM(G231,G234)</f>
        <v>1330.6</v>
      </c>
      <c r="H230" s="59">
        <f>SUM(H231,H234)</f>
        <v>0</v>
      </c>
    </row>
    <row r="231" spans="1:8" ht="31.5" hidden="1" x14ac:dyDescent="0.3">
      <c r="A231" s="60" t="s">
        <v>303</v>
      </c>
      <c r="B231" s="61">
        <v>802</v>
      </c>
      <c r="C231" s="62" t="s">
        <v>260</v>
      </c>
      <c r="D231" s="62" t="s">
        <v>477</v>
      </c>
      <c r="E231" s="61" t="s">
        <v>304</v>
      </c>
      <c r="F231" s="63"/>
      <c r="G231" s="31">
        <f>SUM(G232)</f>
        <v>0</v>
      </c>
      <c r="H231" s="31">
        <f>SUM(H232)</f>
        <v>0</v>
      </c>
    </row>
    <row r="232" spans="1:8" ht="31.5" hidden="1" x14ac:dyDescent="0.3">
      <c r="A232" s="60" t="s">
        <v>305</v>
      </c>
      <c r="B232" s="61">
        <v>802</v>
      </c>
      <c r="C232" s="62" t="s">
        <v>260</v>
      </c>
      <c r="D232" s="62" t="s">
        <v>477</v>
      </c>
      <c r="E232" s="61" t="s">
        <v>306</v>
      </c>
      <c r="F232" s="63"/>
      <c r="G232" s="31">
        <f>SUM(G233)</f>
        <v>0</v>
      </c>
      <c r="H232" s="31">
        <f>SUM(H233)</f>
        <v>0</v>
      </c>
    </row>
    <row r="233" spans="1:8" ht="31.5" hidden="1" x14ac:dyDescent="0.25">
      <c r="A233" s="60" t="s">
        <v>478</v>
      </c>
      <c r="B233" s="61">
        <v>802</v>
      </c>
      <c r="C233" s="62" t="s">
        <v>260</v>
      </c>
      <c r="D233" s="62" t="s">
        <v>477</v>
      </c>
      <c r="E233" s="61" t="s">
        <v>479</v>
      </c>
      <c r="F233" s="61">
        <v>800</v>
      </c>
      <c r="G233" s="31">
        <v>0</v>
      </c>
      <c r="H233" s="31">
        <v>0</v>
      </c>
    </row>
    <row r="234" spans="1:8" ht="15.75" x14ac:dyDescent="0.25">
      <c r="A234" s="60" t="s">
        <v>292</v>
      </c>
      <c r="B234" s="61">
        <v>802</v>
      </c>
      <c r="C234" s="62" t="s">
        <v>260</v>
      </c>
      <c r="D234" s="62" t="s">
        <v>477</v>
      </c>
      <c r="E234" s="61" t="s">
        <v>293</v>
      </c>
      <c r="F234" s="61"/>
      <c r="G234" s="31">
        <f>SUM(G235)</f>
        <v>1330.6</v>
      </c>
      <c r="H234" s="31">
        <f>SUM(H235)</f>
        <v>0</v>
      </c>
    </row>
    <row r="235" spans="1:8" ht="15.75" x14ac:dyDescent="0.25">
      <c r="A235" s="60" t="s">
        <v>294</v>
      </c>
      <c r="B235" s="61">
        <v>802</v>
      </c>
      <c r="C235" s="62" t="s">
        <v>260</v>
      </c>
      <c r="D235" s="62" t="s">
        <v>477</v>
      </c>
      <c r="E235" s="61" t="s">
        <v>295</v>
      </c>
      <c r="F235" s="61"/>
      <c r="G235" s="31">
        <f>SUM(G236)</f>
        <v>1330.6</v>
      </c>
      <c r="H235" s="31">
        <f>SUM(H236)</f>
        <v>0</v>
      </c>
    </row>
    <row r="236" spans="1:8" ht="31.5" x14ac:dyDescent="0.25">
      <c r="A236" s="60" t="s">
        <v>324</v>
      </c>
      <c r="B236" s="61">
        <v>802</v>
      </c>
      <c r="C236" s="62" t="s">
        <v>260</v>
      </c>
      <c r="D236" s="62" t="s">
        <v>477</v>
      </c>
      <c r="E236" s="61" t="s">
        <v>322</v>
      </c>
      <c r="F236" s="61">
        <v>800</v>
      </c>
      <c r="G236" s="31">
        <v>1330.6</v>
      </c>
      <c r="H236" s="31">
        <v>0</v>
      </c>
    </row>
    <row r="237" spans="1:8" ht="15.75" hidden="1" x14ac:dyDescent="0.25">
      <c r="A237" s="55" t="s">
        <v>298</v>
      </c>
      <c r="B237" s="56">
        <v>802</v>
      </c>
      <c r="C237" s="57" t="s">
        <v>260</v>
      </c>
      <c r="D237" s="57">
        <v>13</v>
      </c>
      <c r="E237" s="56"/>
      <c r="F237" s="56"/>
      <c r="G237" s="59">
        <f t="shared" ref="G237:H239" si="6">SUM(G238)</f>
        <v>0</v>
      </c>
      <c r="H237" s="59">
        <f t="shared" si="6"/>
        <v>0</v>
      </c>
    </row>
    <row r="238" spans="1:8" ht="15.75" hidden="1" x14ac:dyDescent="0.25">
      <c r="A238" s="60" t="s">
        <v>292</v>
      </c>
      <c r="B238" s="61">
        <v>802</v>
      </c>
      <c r="C238" s="62" t="s">
        <v>260</v>
      </c>
      <c r="D238" s="62" t="s">
        <v>299</v>
      </c>
      <c r="E238" s="61" t="s">
        <v>293</v>
      </c>
      <c r="F238" s="61"/>
      <c r="G238" s="31">
        <f t="shared" si="6"/>
        <v>0</v>
      </c>
      <c r="H238" s="31">
        <f t="shared" si="6"/>
        <v>0</v>
      </c>
    </row>
    <row r="239" spans="1:8" ht="15.75" hidden="1" x14ac:dyDescent="0.25">
      <c r="A239" s="60" t="s">
        <v>294</v>
      </c>
      <c r="B239" s="61">
        <v>802</v>
      </c>
      <c r="C239" s="62" t="s">
        <v>260</v>
      </c>
      <c r="D239" s="62" t="s">
        <v>299</v>
      </c>
      <c r="E239" s="61" t="s">
        <v>295</v>
      </c>
      <c r="F239" s="61"/>
      <c r="G239" s="31">
        <f t="shared" si="6"/>
        <v>0</v>
      </c>
      <c r="H239" s="31">
        <f t="shared" si="6"/>
        <v>0</v>
      </c>
    </row>
    <row r="240" spans="1:8" ht="15.75" hidden="1" x14ac:dyDescent="0.25">
      <c r="A240" s="60" t="s">
        <v>480</v>
      </c>
      <c r="B240" s="61">
        <v>802</v>
      </c>
      <c r="C240" s="62" t="s">
        <v>260</v>
      </c>
      <c r="D240" s="62" t="s">
        <v>299</v>
      </c>
      <c r="E240" s="61" t="s">
        <v>481</v>
      </c>
      <c r="F240" s="61">
        <v>800</v>
      </c>
      <c r="G240" s="50">
        <v>0</v>
      </c>
      <c r="H240" s="50">
        <v>0</v>
      </c>
    </row>
    <row r="241" spans="1:8" ht="15.75" x14ac:dyDescent="0.25">
      <c r="A241" s="55" t="s">
        <v>372</v>
      </c>
      <c r="B241" s="67">
        <v>802</v>
      </c>
      <c r="C241" s="57" t="s">
        <v>274</v>
      </c>
      <c r="D241" s="57" t="s">
        <v>261</v>
      </c>
      <c r="E241" s="56"/>
      <c r="F241" s="56"/>
      <c r="G241" s="59">
        <f>SUM(G242)</f>
        <v>123684</v>
      </c>
      <c r="H241" s="59">
        <f>SUM(H242)</f>
        <v>123577.90000000001</v>
      </c>
    </row>
    <row r="242" spans="1:8" ht="15.75" x14ac:dyDescent="0.25">
      <c r="A242" s="55" t="s">
        <v>403</v>
      </c>
      <c r="B242" s="67">
        <v>802</v>
      </c>
      <c r="C242" s="57" t="s">
        <v>274</v>
      </c>
      <c r="D242" s="57">
        <v>12</v>
      </c>
      <c r="E242" s="56"/>
      <c r="F242" s="56"/>
      <c r="G242" s="59">
        <f>SUM(G243,G252,G259)</f>
        <v>123684</v>
      </c>
      <c r="H242" s="59">
        <f>SUM(H243,H252,H259)</f>
        <v>123577.90000000001</v>
      </c>
    </row>
    <row r="243" spans="1:8" ht="31.5" x14ac:dyDescent="0.25">
      <c r="A243" s="60" t="s">
        <v>1146</v>
      </c>
      <c r="B243" s="70">
        <v>802</v>
      </c>
      <c r="C243" s="62" t="s">
        <v>274</v>
      </c>
      <c r="D243" s="62">
        <v>12</v>
      </c>
      <c r="E243" s="61" t="s">
        <v>482</v>
      </c>
      <c r="F243" s="61"/>
      <c r="G243" s="31">
        <f>SUM(G244,G249)</f>
        <v>8805.4</v>
      </c>
      <c r="H243" s="31">
        <f>SUM(H244,H249)</f>
        <v>8804.7999999999993</v>
      </c>
    </row>
    <row r="244" spans="1:8" ht="31.5" x14ac:dyDescent="0.25">
      <c r="A244" s="60" t="s">
        <v>483</v>
      </c>
      <c r="B244" s="70">
        <v>802</v>
      </c>
      <c r="C244" s="62" t="s">
        <v>274</v>
      </c>
      <c r="D244" s="62">
        <v>12</v>
      </c>
      <c r="E244" s="61" t="s">
        <v>484</v>
      </c>
      <c r="F244" s="61"/>
      <c r="G244" s="31">
        <f>SUM(G245,G247)</f>
        <v>329.4</v>
      </c>
      <c r="H244" s="31">
        <f>SUM(H245,H247)</f>
        <v>329.3</v>
      </c>
    </row>
    <row r="245" spans="1:8" ht="47.25" x14ac:dyDescent="0.25">
      <c r="A245" s="60" t="s">
        <v>1147</v>
      </c>
      <c r="B245" s="70">
        <v>802</v>
      </c>
      <c r="C245" s="62" t="s">
        <v>274</v>
      </c>
      <c r="D245" s="62" t="s">
        <v>404</v>
      </c>
      <c r="E245" s="61" t="s">
        <v>1148</v>
      </c>
      <c r="F245" s="61"/>
      <c r="G245" s="31">
        <f>SUM(G246)</f>
        <v>329.4</v>
      </c>
      <c r="H245" s="31">
        <f>SUM(H246)</f>
        <v>329.3</v>
      </c>
    </row>
    <row r="246" spans="1:8" ht="31.5" x14ac:dyDescent="0.25">
      <c r="A246" s="60" t="s">
        <v>1149</v>
      </c>
      <c r="B246" s="70">
        <v>802</v>
      </c>
      <c r="C246" s="62" t="s">
        <v>274</v>
      </c>
      <c r="D246" s="62" t="s">
        <v>404</v>
      </c>
      <c r="E246" s="61" t="s">
        <v>1150</v>
      </c>
      <c r="F246" s="61">
        <v>800</v>
      </c>
      <c r="G246" s="31">
        <v>329.4</v>
      </c>
      <c r="H246" s="31">
        <v>329.3</v>
      </c>
    </row>
    <row r="247" spans="1:8" ht="31.5" hidden="1" x14ac:dyDescent="0.25">
      <c r="A247" s="60" t="s">
        <v>485</v>
      </c>
      <c r="B247" s="61">
        <v>802</v>
      </c>
      <c r="C247" s="62" t="s">
        <v>274</v>
      </c>
      <c r="D247" s="62">
        <v>12</v>
      </c>
      <c r="E247" s="61" t="s">
        <v>486</v>
      </c>
      <c r="F247" s="61"/>
      <c r="G247" s="31">
        <f>SUM(G248)</f>
        <v>0</v>
      </c>
      <c r="H247" s="31">
        <f>SUM(H248)</f>
        <v>0</v>
      </c>
    </row>
    <row r="248" spans="1:8" ht="31.5" hidden="1" x14ac:dyDescent="0.25">
      <c r="A248" s="60" t="s">
        <v>487</v>
      </c>
      <c r="B248" s="70">
        <v>802</v>
      </c>
      <c r="C248" s="62" t="s">
        <v>274</v>
      </c>
      <c r="D248" s="62">
        <v>12</v>
      </c>
      <c r="E248" s="61" t="s">
        <v>488</v>
      </c>
      <c r="F248" s="61">
        <v>800</v>
      </c>
      <c r="G248" s="31">
        <v>0</v>
      </c>
      <c r="H248" s="31">
        <v>0</v>
      </c>
    </row>
    <row r="249" spans="1:8" ht="47.25" x14ac:dyDescent="0.25">
      <c r="A249" s="60" t="s">
        <v>1151</v>
      </c>
      <c r="B249" s="70">
        <v>802</v>
      </c>
      <c r="C249" s="62" t="s">
        <v>274</v>
      </c>
      <c r="D249" s="62" t="s">
        <v>404</v>
      </c>
      <c r="E249" s="61" t="s">
        <v>1152</v>
      </c>
      <c r="F249" s="61"/>
      <c r="G249" s="31">
        <f>G250</f>
        <v>8476</v>
      </c>
      <c r="H249" s="31">
        <f>H250</f>
        <v>8475.5</v>
      </c>
    </row>
    <row r="250" spans="1:8" ht="63" x14ac:dyDescent="0.25">
      <c r="A250" s="60" t="s">
        <v>1153</v>
      </c>
      <c r="B250" s="70">
        <v>802</v>
      </c>
      <c r="C250" s="62" t="s">
        <v>274</v>
      </c>
      <c r="D250" s="62" t="s">
        <v>404</v>
      </c>
      <c r="E250" s="61" t="s">
        <v>1154</v>
      </c>
      <c r="F250" s="61"/>
      <c r="G250" s="31">
        <f>G251</f>
        <v>8476</v>
      </c>
      <c r="H250" s="31">
        <f>H251</f>
        <v>8475.5</v>
      </c>
    </row>
    <row r="251" spans="1:8" ht="47.25" x14ac:dyDescent="0.25">
      <c r="A251" s="60" t="s">
        <v>506</v>
      </c>
      <c r="B251" s="70">
        <v>802</v>
      </c>
      <c r="C251" s="62" t="s">
        <v>274</v>
      </c>
      <c r="D251" s="62" t="s">
        <v>404</v>
      </c>
      <c r="E251" s="61" t="s">
        <v>1155</v>
      </c>
      <c r="F251" s="61">
        <v>800</v>
      </c>
      <c r="G251" s="31">
        <v>8476</v>
      </c>
      <c r="H251" s="31">
        <v>8475.5</v>
      </c>
    </row>
    <row r="252" spans="1:8" ht="31.5" x14ac:dyDescent="0.25">
      <c r="A252" s="60" t="s">
        <v>1156</v>
      </c>
      <c r="B252" s="70">
        <v>802</v>
      </c>
      <c r="C252" s="62" t="s">
        <v>274</v>
      </c>
      <c r="D252" s="62">
        <v>12</v>
      </c>
      <c r="E252" s="61" t="s">
        <v>489</v>
      </c>
      <c r="F252" s="61"/>
      <c r="G252" s="31">
        <f>SUM(G253,G256)</f>
        <v>109957.90000000001</v>
      </c>
      <c r="H252" s="31">
        <f>SUM(H253,H256)</f>
        <v>109957.8</v>
      </c>
    </row>
    <row r="253" spans="1:8" ht="31.5" x14ac:dyDescent="0.25">
      <c r="A253" s="84" t="s">
        <v>490</v>
      </c>
      <c r="B253" s="199">
        <v>802</v>
      </c>
      <c r="C253" s="85" t="s">
        <v>274</v>
      </c>
      <c r="D253" s="85">
        <v>12</v>
      </c>
      <c r="E253" s="86" t="s">
        <v>491</v>
      </c>
      <c r="F253" s="86"/>
      <c r="G253" s="87">
        <f>G254</f>
        <v>11714.8</v>
      </c>
      <c r="H253" s="87">
        <f>H254</f>
        <v>11714.7</v>
      </c>
    </row>
    <row r="254" spans="1:8" ht="31.5" x14ac:dyDescent="0.25">
      <c r="A254" s="88" t="s">
        <v>492</v>
      </c>
      <c r="B254" s="86">
        <v>802</v>
      </c>
      <c r="C254" s="85" t="s">
        <v>274</v>
      </c>
      <c r="D254" s="85">
        <v>12</v>
      </c>
      <c r="E254" s="86" t="s">
        <v>493</v>
      </c>
      <c r="F254" s="86"/>
      <c r="G254" s="87">
        <f>SUM(G255:G255)</f>
        <v>11714.8</v>
      </c>
      <c r="H254" s="87">
        <f>SUM(H255:H255)</f>
        <v>11714.7</v>
      </c>
    </row>
    <row r="255" spans="1:8" ht="31.5" x14ac:dyDescent="0.25">
      <c r="A255" s="88" t="s">
        <v>494</v>
      </c>
      <c r="B255" s="199">
        <v>802</v>
      </c>
      <c r="C255" s="85" t="s">
        <v>274</v>
      </c>
      <c r="D255" s="85">
        <v>12</v>
      </c>
      <c r="E255" s="86" t="s">
        <v>495</v>
      </c>
      <c r="F255" s="86">
        <v>800</v>
      </c>
      <c r="G255" s="87">
        <v>11714.8</v>
      </c>
      <c r="H255" s="87">
        <v>11714.7</v>
      </c>
    </row>
    <row r="256" spans="1:8" ht="47.25" x14ac:dyDescent="0.25">
      <c r="A256" s="60" t="s">
        <v>496</v>
      </c>
      <c r="B256" s="70">
        <v>802</v>
      </c>
      <c r="C256" s="62" t="s">
        <v>274</v>
      </c>
      <c r="D256" s="62">
        <v>12</v>
      </c>
      <c r="E256" s="61" t="s">
        <v>497</v>
      </c>
      <c r="F256" s="61"/>
      <c r="G256" s="31">
        <f>SUM(G257)</f>
        <v>98243.1</v>
      </c>
      <c r="H256" s="31">
        <f>SUM(H257)</f>
        <v>98243.1</v>
      </c>
    </row>
    <row r="257" spans="1:8" ht="47.25" x14ac:dyDescent="0.25">
      <c r="A257" s="60" t="s">
        <v>498</v>
      </c>
      <c r="B257" s="61">
        <v>802</v>
      </c>
      <c r="C257" s="62" t="s">
        <v>274</v>
      </c>
      <c r="D257" s="62">
        <v>12</v>
      </c>
      <c r="E257" s="61" t="s">
        <v>499</v>
      </c>
      <c r="F257" s="61"/>
      <c r="G257" s="31">
        <f>SUM(G258:G258)</f>
        <v>98243.1</v>
      </c>
      <c r="H257" s="31">
        <f>SUM(H258:H258)</f>
        <v>98243.1</v>
      </c>
    </row>
    <row r="258" spans="1:8" ht="47.25" x14ac:dyDescent="0.25">
      <c r="A258" s="60" t="s">
        <v>500</v>
      </c>
      <c r="B258" s="70">
        <v>802</v>
      </c>
      <c r="C258" s="62" t="s">
        <v>274</v>
      </c>
      <c r="D258" s="62">
        <v>12</v>
      </c>
      <c r="E258" s="61" t="s">
        <v>501</v>
      </c>
      <c r="F258" s="61">
        <v>800</v>
      </c>
      <c r="G258" s="31">
        <v>98243.1</v>
      </c>
      <c r="H258" s="31">
        <v>98243.1</v>
      </c>
    </row>
    <row r="259" spans="1:8" ht="15.75" x14ac:dyDescent="0.25">
      <c r="A259" s="60" t="s">
        <v>292</v>
      </c>
      <c r="B259" s="61">
        <v>802</v>
      </c>
      <c r="C259" s="62" t="s">
        <v>274</v>
      </c>
      <c r="D259" s="62">
        <v>12</v>
      </c>
      <c r="E259" s="61" t="s">
        <v>293</v>
      </c>
      <c r="F259" s="61"/>
      <c r="G259" s="31">
        <f>SUM(G260)</f>
        <v>4920.7</v>
      </c>
      <c r="H259" s="31">
        <f>SUM(H260)</f>
        <v>4815.3</v>
      </c>
    </row>
    <row r="260" spans="1:8" ht="15.75" x14ac:dyDescent="0.25">
      <c r="A260" s="60" t="s">
        <v>294</v>
      </c>
      <c r="B260" s="61">
        <v>802</v>
      </c>
      <c r="C260" s="62" t="s">
        <v>274</v>
      </c>
      <c r="D260" s="62">
        <v>12</v>
      </c>
      <c r="E260" s="61" t="s">
        <v>295</v>
      </c>
      <c r="F260" s="61"/>
      <c r="G260" s="31">
        <f>SUM(G261:G263)</f>
        <v>4920.7</v>
      </c>
      <c r="H260" s="31">
        <f>SUM(H261:H263)</f>
        <v>4815.3</v>
      </c>
    </row>
    <row r="261" spans="1:8" ht="31.5" x14ac:dyDescent="0.25">
      <c r="A261" s="60" t="s">
        <v>324</v>
      </c>
      <c r="B261" s="61">
        <v>802</v>
      </c>
      <c r="C261" s="62" t="s">
        <v>274</v>
      </c>
      <c r="D261" s="62" t="s">
        <v>404</v>
      </c>
      <c r="E261" s="61" t="s">
        <v>322</v>
      </c>
      <c r="F261" s="61">
        <v>800</v>
      </c>
      <c r="G261" s="31">
        <v>504.3</v>
      </c>
      <c r="H261" s="31">
        <v>504.2</v>
      </c>
    </row>
    <row r="262" spans="1:8" ht="15.75" x14ac:dyDescent="0.25">
      <c r="A262" s="60" t="s">
        <v>480</v>
      </c>
      <c r="B262" s="61">
        <v>802</v>
      </c>
      <c r="C262" s="62" t="s">
        <v>274</v>
      </c>
      <c r="D262" s="62">
        <v>12</v>
      </c>
      <c r="E262" s="61" t="s">
        <v>481</v>
      </c>
      <c r="F262" s="61">
        <v>800</v>
      </c>
      <c r="G262" s="31">
        <v>105.2</v>
      </c>
      <c r="H262" s="31">
        <v>0</v>
      </c>
    </row>
    <row r="263" spans="1:8" ht="63" x14ac:dyDescent="0.25">
      <c r="A263" s="60" t="s">
        <v>954</v>
      </c>
      <c r="B263" s="121">
        <v>802</v>
      </c>
      <c r="C263" s="62" t="s">
        <v>274</v>
      </c>
      <c r="D263" s="62" t="s">
        <v>404</v>
      </c>
      <c r="E263" s="62" t="s">
        <v>953</v>
      </c>
      <c r="F263" s="61">
        <v>800</v>
      </c>
      <c r="G263" s="31">
        <v>4311.2</v>
      </c>
      <c r="H263" s="31">
        <v>4311.1000000000004</v>
      </c>
    </row>
    <row r="264" spans="1:8" ht="15.75" x14ac:dyDescent="0.25">
      <c r="A264" s="55" t="s">
        <v>455</v>
      </c>
      <c r="B264" s="67">
        <v>802</v>
      </c>
      <c r="C264" s="57">
        <v>10</v>
      </c>
      <c r="D264" s="57" t="s">
        <v>261</v>
      </c>
      <c r="E264" s="56"/>
      <c r="F264" s="56"/>
      <c r="G264" s="59">
        <f t="shared" ref="G264:H267" si="7">SUM(G265)</f>
        <v>11626.3</v>
      </c>
      <c r="H264" s="59">
        <f t="shared" si="7"/>
        <v>11626.3</v>
      </c>
    </row>
    <row r="265" spans="1:8" ht="15.75" x14ac:dyDescent="0.25">
      <c r="A265" s="55" t="s">
        <v>507</v>
      </c>
      <c r="B265" s="67">
        <v>802</v>
      </c>
      <c r="C265" s="57">
        <v>10</v>
      </c>
      <c r="D265" s="57" t="s">
        <v>260</v>
      </c>
      <c r="E265" s="56"/>
      <c r="F265" s="56"/>
      <c r="G265" s="59">
        <f t="shared" si="7"/>
        <v>11626.3</v>
      </c>
      <c r="H265" s="59">
        <f t="shared" si="7"/>
        <v>11626.3</v>
      </c>
    </row>
    <row r="266" spans="1:8" ht="15.75" x14ac:dyDescent="0.25">
      <c r="A266" s="60" t="s">
        <v>292</v>
      </c>
      <c r="B266" s="61">
        <v>802</v>
      </c>
      <c r="C266" s="62">
        <v>10</v>
      </c>
      <c r="D266" s="62" t="s">
        <v>260</v>
      </c>
      <c r="E266" s="61" t="s">
        <v>293</v>
      </c>
      <c r="F266" s="61"/>
      <c r="G266" s="31">
        <f t="shared" si="7"/>
        <v>11626.3</v>
      </c>
      <c r="H266" s="31">
        <f t="shared" si="7"/>
        <v>11626.3</v>
      </c>
    </row>
    <row r="267" spans="1:8" ht="15.75" x14ac:dyDescent="0.25">
      <c r="A267" s="60" t="s">
        <v>508</v>
      </c>
      <c r="B267" s="61">
        <v>802</v>
      </c>
      <c r="C267" s="62" t="s">
        <v>346</v>
      </c>
      <c r="D267" s="62" t="s">
        <v>260</v>
      </c>
      <c r="E267" s="61" t="s">
        <v>509</v>
      </c>
      <c r="F267" s="61"/>
      <c r="G267" s="31">
        <f t="shared" si="7"/>
        <v>11626.3</v>
      </c>
      <c r="H267" s="31">
        <f t="shared" si="7"/>
        <v>11626.3</v>
      </c>
    </row>
    <row r="268" spans="1:8" ht="47.25" x14ac:dyDescent="0.25">
      <c r="A268" s="64" t="s">
        <v>510</v>
      </c>
      <c r="B268" s="70">
        <v>802</v>
      </c>
      <c r="C268" s="62">
        <v>10</v>
      </c>
      <c r="D268" s="62" t="s">
        <v>260</v>
      </c>
      <c r="E268" s="61" t="s">
        <v>511</v>
      </c>
      <c r="F268" s="61">
        <v>300</v>
      </c>
      <c r="G268" s="31">
        <v>11626.3</v>
      </c>
      <c r="H268" s="31">
        <v>11626.3</v>
      </c>
    </row>
    <row r="269" spans="1:8" ht="15.75" x14ac:dyDescent="0.25">
      <c r="A269" s="54" t="s">
        <v>919</v>
      </c>
      <c r="B269" s="67">
        <v>802</v>
      </c>
      <c r="C269" s="57" t="s">
        <v>299</v>
      </c>
      <c r="D269" s="57" t="s">
        <v>261</v>
      </c>
      <c r="E269" s="56"/>
      <c r="F269" s="56"/>
      <c r="G269" s="59">
        <f t="shared" ref="G269:H272" si="8">G270</f>
        <v>18.5</v>
      </c>
      <c r="H269" s="59">
        <f t="shared" si="8"/>
        <v>18.399999999999999</v>
      </c>
    </row>
    <row r="270" spans="1:8" ht="31.5" x14ac:dyDescent="0.25">
      <c r="A270" s="54" t="s">
        <v>920</v>
      </c>
      <c r="B270" s="67">
        <v>802</v>
      </c>
      <c r="C270" s="57" t="s">
        <v>299</v>
      </c>
      <c r="D270" s="57" t="s">
        <v>260</v>
      </c>
      <c r="E270" s="56"/>
      <c r="F270" s="56"/>
      <c r="G270" s="59">
        <f t="shared" si="8"/>
        <v>18.5</v>
      </c>
      <c r="H270" s="59">
        <f t="shared" si="8"/>
        <v>18.399999999999999</v>
      </c>
    </row>
    <row r="271" spans="1:8" ht="15.75" x14ac:dyDescent="0.25">
      <c r="A271" s="60" t="s">
        <v>292</v>
      </c>
      <c r="B271" s="70">
        <v>802</v>
      </c>
      <c r="C271" s="62" t="s">
        <v>299</v>
      </c>
      <c r="D271" s="62" t="s">
        <v>260</v>
      </c>
      <c r="E271" s="61" t="s">
        <v>293</v>
      </c>
      <c r="F271" s="61"/>
      <c r="G271" s="31">
        <f t="shared" si="8"/>
        <v>18.5</v>
      </c>
      <c r="H271" s="31">
        <f t="shared" si="8"/>
        <v>18.399999999999999</v>
      </c>
    </row>
    <row r="272" spans="1:8" ht="15.75" x14ac:dyDescent="0.25">
      <c r="A272" s="64" t="s">
        <v>294</v>
      </c>
      <c r="B272" s="70">
        <v>802</v>
      </c>
      <c r="C272" s="62" t="s">
        <v>299</v>
      </c>
      <c r="D272" s="62" t="s">
        <v>260</v>
      </c>
      <c r="E272" s="61" t="s">
        <v>295</v>
      </c>
      <c r="F272" s="61"/>
      <c r="G272" s="31">
        <f t="shared" si="8"/>
        <v>18.5</v>
      </c>
      <c r="H272" s="31">
        <f t="shared" si="8"/>
        <v>18.399999999999999</v>
      </c>
    </row>
    <row r="273" spans="1:8" ht="47.25" x14ac:dyDescent="0.25">
      <c r="A273" s="64" t="s">
        <v>922</v>
      </c>
      <c r="B273" s="70">
        <v>802</v>
      </c>
      <c r="C273" s="62" t="s">
        <v>299</v>
      </c>
      <c r="D273" s="62" t="s">
        <v>260</v>
      </c>
      <c r="E273" s="61" t="s">
        <v>921</v>
      </c>
      <c r="F273" s="61">
        <v>700</v>
      </c>
      <c r="G273" s="31">
        <v>18.5</v>
      </c>
      <c r="H273" s="31">
        <v>18.399999999999999</v>
      </c>
    </row>
    <row r="274" spans="1:8" ht="31.5" x14ac:dyDescent="0.25">
      <c r="A274" s="55" t="s">
        <v>512</v>
      </c>
      <c r="B274" s="67">
        <v>803</v>
      </c>
      <c r="C274" s="62"/>
      <c r="D274" s="62"/>
      <c r="E274" s="61"/>
      <c r="F274" s="61"/>
      <c r="G274" s="59">
        <f>SUM(G275,G289,G397,G437,G454)</f>
        <v>1250916.1000000001</v>
      </c>
      <c r="H274" s="59">
        <f>SUM(H275,H289,H397,H437,H454)</f>
        <v>1247401.8999999999</v>
      </c>
    </row>
    <row r="275" spans="1:8" ht="15.75" x14ac:dyDescent="0.25">
      <c r="A275" s="114" t="s">
        <v>259</v>
      </c>
      <c r="B275" s="67">
        <v>803</v>
      </c>
      <c r="C275" s="57" t="s">
        <v>260</v>
      </c>
      <c r="D275" s="57" t="s">
        <v>261</v>
      </c>
      <c r="E275" s="56"/>
      <c r="F275" s="61"/>
      <c r="G275" s="115">
        <f>SUM(G276,G282)</f>
        <v>59678.3</v>
      </c>
      <c r="H275" s="115">
        <f>SUM(H276,H282)</f>
        <v>58890.7</v>
      </c>
    </row>
    <row r="276" spans="1:8" ht="47.25" x14ac:dyDescent="0.25">
      <c r="A276" s="114" t="s">
        <v>273</v>
      </c>
      <c r="B276" s="67">
        <v>803</v>
      </c>
      <c r="C276" s="57" t="s">
        <v>260</v>
      </c>
      <c r="D276" s="57" t="s">
        <v>274</v>
      </c>
      <c r="E276" s="56"/>
      <c r="F276" s="56"/>
      <c r="G276" s="59">
        <f>SUM(G277)</f>
        <v>2089.1</v>
      </c>
      <c r="H276" s="59">
        <f>SUM(H277)</f>
        <v>2089</v>
      </c>
    </row>
    <row r="277" spans="1:8" ht="31.5" x14ac:dyDescent="0.3">
      <c r="A277" s="60" t="s">
        <v>303</v>
      </c>
      <c r="B277" s="61">
        <v>803</v>
      </c>
      <c r="C277" s="62" t="s">
        <v>260</v>
      </c>
      <c r="D277" s="62" t="s">
        <v>274</v>
      </c>
      <c r="E277" s="61" t="s">
        <v>304</v>
      </c>
      <c r="F277" s="63"/>
      <c r="G277" s="31">
        <f>SUM(G278)</f>
        <v>2089.1</v>
      </c>
      <c r="H277" s="31">
        <f>SUM(H278)</f>
        <v>2089</v>
      </c>
    </row>
    <row r="278" spans="1:8" ht="31.5" x14ac:dyDescent="0.3">
      <c r="A278" s="60" t="s">
        <v>305</v>
      </c>
      <c r="B278" s="61">
        <v>803</v>
      </c>
      <c r="C278" s="62" t="s">
        <v>260</v>
      </c>
      <c r="D278" s="62" t="s">
        <v>274</v>
      </c>
      <c r="E278" s="61" t="s">
        <v>306</v>
      </c>
      <c r="F278" s="63"/>
      <c r="G278" s="31">
        <f>SUM(G279:G281)</f>
        <v>2089.1</v>
      </c>
      <c r="H278" s="31">
        <f>SUM(H279:H281)</f>
        <v>2089</v>
      </c>
    </row>
    <row r="279" spans="1:8" ht="94.5" x14ac:dyDescent="0.25">
      <c r="A279" s="64" t="s">
        <v>995</v>
      </c>
      <c r="B279" s="61">
        <v>803</v>
      </c>
      <c r="C279" s="62" t="s">
        <v>260</v>
      </c>
      <c r="D279" s="62" t="s">
        <v>274</v>
      </c>
      <c r="E279" s="61" t="s">
        <v>997</v>
      </c>
      <c r="F279" s="61">
        <v>100</v>
      </c>
      <c r="G279" s="31">
        <v>208.3</v>
      </c>
      <c r="H279" s="31">
        <v>208.3</v>
      </c>
    </row>
    <row r="280" spans="1:8" ht="94.5" x14ac:dyDescent="0.25">
      <c r="A280" s="64" t="s">
        <v>513</v>
      </c>
      <c r="B280" s="61">
        <v>803</v>
      </c>
      <c r="C280" s="62" t="s">
        <v>260</v>
      </c>
      <c r="D280" s="62" t="s">
        <v>274</v>
      </c>
      <c r="E280" s="61" t="s">
        <v>514</v>
      </c>
      <c r="F280" s="61">
        <v>100</v>
      </c>
      <c r="G280" s="31">
        <v>1876.1</v>
      </c>
      <c r="H280" s="31">
        <v>1876</v>
      </c>
    </row>
    <row r="281" spans="1:8" ht="47.25" x14ac:dyDescent="0.25">
      <c r="A281" s="60" t="s">
        <v>515</v>
      </c>
      <c r="B281" s="70">
        <v>803</v>
      </c>
      <c r="C281" s="62" t="s">
        <v>260</v>
      </c>
      <c r="D281" s="62" t="s">
        <v>274</v>
      </c>
      <c r="E281" s="61" t="s">
        <v>514</v>
      </c>
      <c r="F281" s="61">
        <v>200</v>
      </c>
      <c r="G281" s="31">
        <v>4.7</v>
      </c>
      <c r="H281" s="31">
        <v>4.7</v>
      </c>
    </row>
    <row r="282" spans="1:8" ht="15.75" x14ac:dyDescent="0.25">
      <c r="A282" s="100" t="s">
        <v>298</v>
      </c>
      <c r="B282" s="56">
        <v>803</v>
      </c>
      <c r="C282" s="57" t="s">
        <v>260</v>
      </c>
      <c r="D282" s="57">
        <v>13</v>
      </c>
      <c r="E282" s="56"/>
      <c r="F282" s="56"/>
      <c r="G282" s="59">
        <f>SUM(G284)</f>
        <v>57589.200000000004</v>
      </c>
      <c r="H282" s="59">
        <f>SUM(H284)</f>
        <v>56801.7</v>
      </c>
    </row>
    <row r="283" spans="1:8" ht="31.5" x14ac:dyDescent="0.25">
      <c r="A283" s="60" t="s">
        <v>303</v>
      </c>
      <c r="B283" s="61">
        <v>803</v>
      </c>
      <c r="C283" s="62" t="s">
        <v>260</v>
      </c>
      <c r="D283" s="62" t="s">
        <v>299</v>
      </c>
      <c r="E283" s="61" t="s">
        <v>304</v>
      </c>
      <c r="F283" s="61"/>
      <c r="G283" s="31">
        <f>SUM(G284)</f>
        <v>57589.200000000004</v>
      </c>
      <c r="H283" s="31">
        <f>SUM(H284)</f>
        <v>56801.7</v>
      </c>
    </row>
    <row r="284" spans="1:8" ht="31.5" x14ac:dyDescent="0.25">
      <c r="A284" s="73" t="s">
        <v>310</v>
      </c>
      <c r="B284" s="61">
        <v>803</v>
      </c>
      <c r="C284" s="62" t="s">
        <v>260</v>
      </c>
      <c r="D284" s="62" t="s">
        <v>299</v>
      </c>
      <c r="E284" s="61" t="s">
        <v>311</v>
      </c>
      <c r="F284" s="61"/>
      <c r="G284" s="31">
        <f>SUM(G285:G288)</f>
        <v>57589.200000000004</v>
      </c>
      <c r="H284" s="31">
        <f>SUM(H285:H288)</f>
        <v>56801.7</v>
      </c>
    </row>
    <row r="285" spans="1:8" ht="78.75" x14ac:dyDescent="0.25">
      <c r="A285" s="60" t="s">
        <v>271</v>
      </c>
      <c r="B285" s="61">
        <v>803</v>
      </c>
      <c r="C285" s="62" t="s">
        <v>260</v>
      </c>
      <c r="D285" s="62" t="s">
        <v>299</v>
      </c>
      <c r="E285" s="61" t="s">
        <v>312</v>
      </c>
      <c r="F285" s="61">
        <v>100</v>
      </c>
      <c r="G285" s="31">
        <v>845.7</v>
      </c>
      <c r="H285" s="31">
        <v>845.7</v>
      </c>
    </row>
    <row r="286" spans="1:8" ht="110.25" x14ac:dyDescent="0.25">
      <c r="A286" s="64" t="s">
        <v>516</v>
      </c>
      <c r="B286" s="61">
        <v>803</v>
      </c>
      <c r="C286" s="62" t="s">
        <v>260</v>
      </c>
      <c r="D286" s="62" t="s">
        <v>299</v>
      </c>
      <c r="E286" s="61" t="s">
        <v>517</v>
      </c>
      <c r="F286" s="61">
        <v>100</v>
      </c>
      <c r="G286" s="35">
        <v>35217.800000000003</v>
      </c>
      <c r="H286" s="35">
        <v>35217.599999999999</v>
      </c>
    </row>
    <row r="287" spans="1:8" ht="63" x14ac:dyDescent="0.25">
      <c r="A287" s="64" t="s">
        <v>518</v>
      </c>
      <c r="B287" s="61">
        <v>803</v>
      </c>
      <c r="C287" s="62" t="s">
        <v>260</v>
      </c>
      <c r="D287" s="62" t="s">
        <v>299</v>
      </c>
      <c r="E287" s="61" t="s">
        <v>517</v>
      </c>
      <c r="F287" s="61">
        <v>200</v>
      </c>
      <c r="G287" s="35">
        <v>21415.8</v>
      </c>
      <c r="H287" s="35">
        <v>20628.599999999999</v>
      </c>
    </row>
    <row r="288" spans="1:8" ht="47.25" x14ac:dyDescent="0.25">
      <c r="A288" s="64" t="s">
        <v>519</v>
      </c>
      <c r="B288" s="61">
        <v>803</v>
      </c>
      <c r="C288" s="62" t="s">
        <v>260</v>
      </c>
      <c r="D288" s="62" t="s">
        <v>299</v>
      </c>
      <c r="E288" s="61" t="s">
        <v>517</v>
      </c>
      <c r="F288" s="61">
        <v>800</v>
      </c>
      <c r="G288" s="35">
        <v>109.9</v>
      </c>
      <c r="H288" s="35">
        <v>109.8</v>
      </c>
    </row>
    <row r="289" spans="1:8" ht="15.75" x14ac:dyDescent="0.25">
      <c r="A289" s="55" t="s">
        <v>520</v>
      </c>
      <c r="B289" s="56">
        <v>803</v>
      </c>
      <c r="C289" s="57" t="s">
        <v>450</v>
      </c>
      <c r="D289" s="57" t="s">
        <v>261</v>
      </c>
      <c r="E289" s="56"/>
      <c r="F289" s="56"/>
      <c r="G289" s="59">
        <f>SUM(G290,G306,G339,G364,G378)</f>
        <v>947535.5</v>
      </c>
      <c r="H289" s="59">
        <f>SUM(H290,H306,H339,H364,H378)</f>
        <v>945372.9</v>
      </c>
    </row>
    <row r="290" spans="1:8" ht="15.75" x14ac:dyDescent="0.25">
      <c r="A290" s="55" t="s">
        <v>521</v>
      </c>
      <c r="B290" s="56">
        <v>803</v>
      </c>
      <c r="C290" s="57" t="s">
        <v>450</v>
      </c>
      <c r="D290" s="57" t="s">
        <v>260</v>
      </c>
      <c r="E290" s="56"/>
      <c r="F290" s="56"/>
      <c r="G290" s="59">
        <f>SUM(G291,G302)</f>
        <v>97574</v>
      </c>
      <c r="H290" s="59">
        <f>SUM(H291,H302)</f>
        <v>97451.4</v>
      </c>
    </row>
    <row r="291" spans="1:8" ht="31.5" x14ac:dyDescent="0.25">
      <c r="A291" s="60" t="s">
        <v>1157</v>
      </c>
      <c r="B291" s="61">
        <v>803</v>
      </c>
      <c r="C291" s="62" t="s">
        <v>450</v>
      </c>
      <c r="D291" s="62" t="s">
        <v>260</v>
      </c>
      <c r="E291" s="61" t="s">
        <v>464</v>
      </c>
      <c r="F291" s="61"/>
      <c r="G291" s="31">
        <f>SUM(G292,G300)</f>
        <v>97574</v>
      </c>
      <c r="H291" s="31">
        <f>SUM(H292,H300)</f>
        <v>97451.4</v>
      </c>
    </row>
    <row r="292" spans="1:8" ht="47.25" x14ac:dyDescent="0.25">
      <c r="A292" s="60" t="s">
        <v>465</v>
      </c>
      <c r="B292" s="61">
        <v>803</v>
      </c>
      <c r="C292" s="62" t="s">
        <v>450</v>
      </c>
      <c r="D292" s="62" t="s">
        <v>260</v>
      </c>
      <c r="E292" s="61" t="s">
        <v>522</v>
      </c>
      <c r="F292" s="61"/>
      <c r="G292" s="31">
        <f>SUM(G293,G295,G297)</f>
        <v>81723.899999999994</v>
      </c>
      <c r="H292" s="31">
        <f>SUM(H293,H295,H297)</f>
        <v>81677.599999999991</v>
      </c>
    </row>
    <row r="293" spans="1:8" ht="141.75" x14ac:dyDescent="0.25">
      <c r="A293" s="60" t="s">
        <v>523</v>
      </c>
      <c r="B293" s="61">
        <v>803</v>
      </c>
      <c r="C293" s="62" t="s">
        <v>450</v>
      </c>
      <c r="D293" s="62" t="s">
        <v>260</v>
      </c>
      <c r="E293" s="61" t="s">
        <v>524</v>
      </c>
      <c r="F293" s="61"/>
      <c r="G293" s="31">
        <f>SUM(G294)</f>
        <v>80037</v>
      </c>
      <c r="H293" s="31">
        <f>SUM(H294)</f>
        <v>79990.7</v>
      </c>
    </row>
    <row r="294" spans="1:8" ht="63" x14ac:dyDescent="0.25">
      <c r="A294" s="64" t="s">
        <v>525</v>
      </c>
      <c r="B294" s="61">
        <v>803</v>
      </c>
      <c r="C294" s="62" t="s">
        <v>450</v>
      </c>
      <c r="D294" s="62" t="s">
        <v>260</v>
      </c>
      <c r="E294" s="61" t="s">
        <v>526</v>
      </c>
      <c r="F294" s="61">
        <v>600</v>
      </c>
      <c r="G294" s="35">
        <v>80037</v>
      </c>
      <c r="H294" s="35">
        <v>79990.7</v>
      </c>
    </row>
    <row r="295" spans="1:8" ht="47.25" x14ac:dyDescent="0.25">
      <c r="A295" s="60" t="s">
        <v>527</v>
      </c>
      <c r="B295" s="61">
        <v>803</v>
      </c>
      <c r="C295" s="62" t="s">
        <v>450</v>
      </c>
      <c r="D295" s="62" t="s">
        <v>260</v>
      </c>
      <c r="E295" s="61" t="s">
        <v>528</v>
      </c>
      <c r="F295" s="61"/>
      <c r="G295" s="31">
        <f>SUM(G296)</f>
        <v>1686.9</v>
      </c>
      <c r="H295" s="31">
        <f>SUM(H296)</f>
        <v>1686.9</v>
      </c>
    </row>
    <row r="296" spans="1:8" ht="47.25" x14ac:dyDescent="0.25">
      <c r="A296" s="64" t="s">
        <v>529</v>
      </c>
      <c r="B296" s="61">
        <v>803</v>
      </c>
      <c r="C296" s="62" t="s">
        <v>450</v>
      </c>
      <c r="D296" s="62" t="s">
        <v>260</v>
      </c>
      <c r="E296" s="61" t="s">
        <v>530</v>
      </c>
      <c r="F296" s="61">
        <v>600</v>
      </c>
      <c r="G296" s="31">
        <v>1686.9</v>
      </c>
      <c r="H296" s="31">
        <v>1686.9</v>
      </c>
    </row>
    <row r="297" spans="1:8" ht="31.5" hidden="1" x14ac:dyDescent="0.25">
      <c r="A297" s="60" t="s">
        <v>531</v>
      </c>
      <c r="B297" s="61">
        <v>803</v>
      </c>
      <c r="C297" s="62" t="s">
        <v>450</v>
      </c>
      <c r="D297" s="62" t="s">
        <v>260</v>
      </c>
      <c r="E297" s="62" t="s">
        <v>532</v>
      </c>
      <c r="F297" s="92"/>
      <c r="G297" s="31">
        <f>G298</f>
        <v>0</v>
      </c>
      <c r="H297" s="31">
        <f>H298</f>
        <v>0</v>
      </c>
    </row>
    <row r="298" spans="1:8" ht="15.75" hidden="1" x14ac:dyDescent="0.25">
      <c r="A298" s="60" t="s">
        <v>533</v>
      </c>
      <c r="B298" s="61">
        <v>803</v>
      </c>
      <c r="C298" s="62" t="s">
        <v>450</v>
      </c>
      <c r="D298" s="62" t="s">
        <v>260</v>
      </c>
      <c r="E298" s="62" t="s">
        <v>534</v>
      </c>
      <c r="F298" s="92"/>
      <c r="G298" s="31">
        <f>G299</f>
        <v>0</v>
      </c>
      <c r="H298" s="31">
        <f>H299</f>
        <v>0</v>
      </c>
    </row>
    <row r="299" spans="1:8" ht="31.5" hidden="1" x14ac:dyDescent="0.25">
      <c r="A299" s="60" t="s">
        <v>535</v>
      </c>
      <c r="B299" s="61">
        <v>803</v>
      </c>
      <c r="C299" s="62" t="s">
        <v>450</v>
      </c>
      <c r="D299" s="62" t="s">
        <v>260</v>
      </c>
      <c r="E299" s="62" t="s">
        <v>534</v>
      </c>
      <c r="F299" s="61">
        <v>600</v>
      </c>
      <c r="G299" s="31"/>
      <c r="H299" s="31"/>
    </row>
    <row r="300" spans="1:8" ht="47.25" x14ac:dyDescent="0.25">
      <c r="A300" s="60" t="s">
        <v>536</v>
      </c>
      <c r="B300" s="61">
        <v>803</v>
      </c>
      <c r="C300" s="62" t="s">
        <v>450</v>
      </c>
      <c r="D300" s="62" t="s">
        <v>260</v>
      </c>
      <c r="E300" s="61" t="s">
        <v>537</v>
      </c>
      <c r="F300" s="61"/>
      <c r="G300" s="31">
        <f>SUM(G301)</f>
        <v>15850.1</v>
      </c>
      <c r="H300" s="31">
        <f>SUM(H301)</f>
        <v>15773.8</v>
      </c>
    </row>
    <row r="301" spans="1:8" ht="63" x14ac:dyDescent="0.25">
      <c r="A301" s="64" t="s">
        <v>538</v>
      </c>
      <c r="B301" s="61">
        <v>803</v>
      </c>
      <c r="C301" s="62" t="s">
        <v>450</v>
      </c>
      <c r="D301" s="62" t="s">
        <v>260</v>
      </c>
      <c r="E301" s="61" t="s">
        <v>539</v>
      </c>
      <c r="F301" s="61">
        <v>600</v>
      </c>
      <c r="G301" s="31">
        <v>15850.1</v>
      </c>
      <c r="H301" s="31">
        <v>15773.8</v>
      </c>
    </row>
    <row r="302" spans="1:8" ht="15.75" hidden="1" x14ac:dyDescent="0.25">
      <c r="A302" s="60" t="s">
        <v>292</v>
      </c>
      <c r="B302" s="61">
        <v>803</v>
      </c>
      <c r="C302" s="71" t="s">
        <v>450</v>
      </c>
      <c r="D302" s="71" t="s">
        <v>260</v>
      </c>
      <c r="E302" s="71" t="s">
        <v>293</v>
      </c>
      <c r="F302" s="72"/>
      <c r="G302" s="31">
        <f>G303</f>
        <v>0</v>
      </c>
      <c r="H302" s="31">
        <f>H303</f>
        <v>0</v>
      </c>
    </row>
    <row r="303" spans="1:8" ht="15.75" hidden="1" x14ac:dyDescent="0.25">
      <c r="A303" s="60" t="s">
        <v>294</v>
      </c>
      <c r="B303" s="61">
        <v>803</v>
      </c>
      <c r="C303" s="71" t="s">
        <v>450</v>
      </c>
      <c r="D303" s="71" t="s">
        <v>260</v>
      </c>
      <c r="E303" s="71" t="s">
        <v>295</v>
      </c>
      <c r="F303" s="72"/>
      <c r="G303" s="31">
        <f>G304</f>
        <v>0</v>
      </c>
      <c r="H303" s="31">
        <f>H304</f>
        <v>0</v>
      </c>
    </row>
    <row r="304" spans="1:8" ht="15.75" hidden="1" x14ac:dyDescent="0.25">
      <c r="A304" s="60" t="s">
        <v>457</v>
      </c>
      <c r="B304" s="61">
        <v>803</v>
      </c>
      <c r="C304" s="71" t="s">
        <v>450</v>
      </c>
      <c r="D304" s="71" t="s">
        <v>260</v>
      </c>
      <c r="E304" s="71" t="s">
        <v>322</v>
      </c>
      <c r="F304" s="72"/>
      <c r="G304" s="31">
        <f>SUM(G305)</f>
        <v>0</v>
      </c>
      <c r="H304" s="31">
        <f>SUM(H305)</f>
        <v>0</v>
      </c>
    </row>
    <row r="305" spans="1:9" ht="31.5" hidden="1" x14ac:dyDescent="0.25">
      <c r="A305" s="64" t="s">
        <v>535</v>
      </c>
      <c r="B305" s="61">
        <v>803</v>
      </c>
      <c r="C305" s="71" t="s">
        <v>450</v>
      </c>
      <c r="D305" s="71" t="s">
        <v>260</v>
      </c>
      <c r="E305" s="71" t="s">
        <v>322</v>
      </c>
      <c r="F305" s="61">
        <v>600</v>
      </c>
      <c r="G305" s="31"/>
      <c r="H305" s="31"/>
    </row>
    <row r="306" spans="1:9" ht="15.75" x14ac:dyDescent="0.25">
      <c r="A306" s="55" t="s">
        <v>540</v>
      </c>
      <c r="B306" s="56">
        <v>803</v>
      </c>
      <c r="C306" s="57" t="s">
        <v>450</v>
      </c>
      <c r="D306" s="57" t="s">
        <v>263</v>
      </c>
      <c r="E306" s="56"/>
      <c r="F306" s="56"/>
      <c r="G306" s="59">
        <f>SUM(G307,G335,G331)</f>
        <v>649442.4</v>
      </c>
      <c r="H306" s="59">
        <f>SUM(H307,H335,H331)</f>
        <v>648192</v>
      </c>
      <c r="I306" s="203">
        <v>648192050.77999997</v>
      </c>
    </row>
    <row r="307" spans="1:9" ht="31.5" x14ac:dyDescent="0.25">
      <c r="A307" s="60" t="s">
        <v>1157</v>
      </c>
      <c r="B307" s="61">
        <v>803</v>
      </c>
      <c r="C307" s="62" t="s">
        <v>450</v>
      </c>
      <c r="D307" s="62" t="s">
        <v>263</v>
      </c>
      <c r="E307" s="61" t="s">
        <v>464</v>
      </c>
      <c r="F307" s="61"/>
      <c r="G307" s="31">
        <f>SUM(G308,G328)</f>
        <v>644352.4</v>
      </c>
      <c r="H307" s="31">
        <f>SUM(H308,H328)</f>
        <v>643275.5</v>
      </c>
    </row>
    <row r="308" spans="1:9" ht="47.25" x14ac:dyDescent="0.25">
      <c r="A308" s="60" t="s">
        <v>465</v>
      </c>
      <c r="B308" s="61">
        <v>803</v>
      </c>
      <c r="C308" s="62" t="s">
        <v>450</v>
      </c>
      <c r="D308" s="62" t="s">
        <v>263</v>
      </c>
      <c r="E308" s="61" t="s">
        <v>522</v>
      </c>
      <c r="F308" s="61"/>
      <c r="G308" s="31">
        <f>SUM(G309,G312,G314,G316,G324,G320,G322,G326,G318)</f>
        <v>513614.1</v>
      </c>
      <c r="H308" s="31">
        <f>SUM(H309,H312,H314,H316,H324,H320,H322,H326,H318)</f>
        <v>513032.9</v>
      </c>
    </row>
    <row r="309" spans="1:9" ht="141.75" x14ac:dyDescent="0.25">
      <c r="A309" s="60" t="s">
        <v>523</v>
      </c>
      <c r="B309" s="61">
        <v>803</v>
      </c>
      <c r="C309" s="62" t="s">
        <v>450</v>
      </c>
      <c r="D309" s="62" t="s">
        <v>263</v>
      </c>
      <c r="E309" s="61" t="s">
        <v>524</v>
      </c>
      <c r="F309" s="61"/>
      <c r="G309" s="31">
        <f>SUM(G310:G311)</f>
        <v>474241.4</v>
      </c>
      <c r="H309" s="31">
        <f>SUM(H310:H311)</f>
        <v>474241.4</v>
      </c>
    </row>
    <row r="310" spans="1:9" ht="78.75" x14ac:dyDescent="0.25">
      <c r="A310" s="64" t="s">
        <v>541</v>
      </c>
      <c r="B310" s="61">
        <v>803</v>
      </c>
      <c r="C310" s="62" t="s">
        <v>450</v>
      </c>
      <c r="D310" s="62" t="s">
        <v>263</v>
      </c>
      <c r="E310" s="61" t="s">
        <v>542</v>
      </c>
      <c r="F310" s="61">
        <v>600</v>
      </c>
      <c r="G310" s="31">
        <v>416882.5</v>
      </c>
      <c r="H310" s="31">
        <v>416882.5</v>
      </c>
    </row>
    <row r="311" spans="1:9" ht="78.75" x14ac:dyDescent="0.25">
      <c r="A311" s="64" t="s">
        <v>543</v>
      </c>
      <c r="B311" s="61">
        <v>803</v>
      </c>
      <c r="C311" s="62" t="s">
        <v>450</v>
      </c>
      <c r="D311" s="62" t="s">
        <v>263</v>
      </c>
      <c r="E311" s="61" t="s">
        <v>544</v>
      </c>
      <c r="F311" s="61">
        <v>600</v>
      </c>
      <c r="G311" s="35">
        <v>57358.9</v>
      </c>
      <c r="H311" s="35">
        <v>57358.9</v>
      </c>
    </row>
    <row r="312" spans="1:9" ht="47.25" x14ac:dyDescent="0.25">
      <c r="A312" s="60" t="s">
        <v>527</v>
      </c>
      <c r="B312" s="61">
        <v>803</v>
      </c>
      <c r="C312" s="62" t="s">
        <v>450</v>
      </c>
      <c r="D312" s="62" t="s">
        <v>263</v>
      </c>
      <c r="E312" s="61" t="s">
        <v>528</v>
      </c>
      <c r="F312" s="61"/>
      <c r="G312" s="31">
        <f>SUM(G313)</f>
        <v>12588.4</v>
      </c>
      <c r="H312" s="31">
        <f>SUM(H313)</f>
        <v>12588.3</v>
      </c>
    </row>
    <row r="313" spans="1:9" ht="47.25" x14ac:dyDescent="0.25">
      <c r="A313" s="64" t="s">
        <v>529</v>
      </c>
      <c r="B313" s="61">
        <v>803</v>
      </c>
      <c r="C313" s="62" t="s">
        <v>450</v>
      </c>
      <c r="D313" s="62" t="s">
        <v>263</v>
      </c>
      <c r="E313" s="61" t="s">
        <v>530</v>
      </c>
      <c r="F313" s="61">
        <v>600</v>
      </c>
      <c r="G313" s="31">
        <v>12588.4</v>
      </c>
      <c r="H313" s="31">
        <v>12588.3</v>
      </c>
    </row>
    <row r="314" spans="1:9" ht="31.5" x14ac:dyDescent="0.25">
      <c r="A314" s="64" t="s">
        <v>531</v>
      </c>
      <c r="B314" s="61">
        <v>803</v>
      </c>
      <c r="C314" s="62" t="s">
        <v>450</v>
      </c>
      <c r="D314" s="62" t="s">
        <v>263</v>
      </c>
      <c r="E314" s="61" t="s">
        <v>532</v>
      </c>
      <c r="F314" s="61"/>
      <c r="G314" s="31">
        <f>SUM(G315)</f>
        <v>1646.8</v>
      </c>
      <c r="H314" s="31">
        <f>SUM(H315)</f>
        <v>1646.7</v>
      </c>
    </row>
    <row r="315" spans="1:9" ht="47.25" x14ac:dyDescent="0.25">
      <c r="A315" s="64" t="s">
        <v>545</v>
      </c>
      <c r="B315" s="61">
        <v>803</v>
      </c>
      <c r="C315" s="62" t="s">
        <v>450</v>
      </c>
      <c r="D315" s="62" t="s">
        <v>263</v>
      </c>
      <c r="E315" s="61" t="s">
        <v>534</v>
      </c>
      <c r="F315" s="61">
        <v>600</v>
      </c>
      <c r="G315" s="31">
        <v>1646.8</v>
      </c>
      <c r="H315" s="31">
        <v>1646.7</v>
      </c>
    </row>
    <row r="316" spans="1:9" ht="47.25" x14ac:dyDescent="0.25">
      <c r="A316" s="93" t="s">
        <v>546</v>
      </c>
      <c r="B316" s="61">
        <v>803</v>
      </c>
      <c r="C316" s="62" t="s">
        <v>450</v>
      </c>
      <c r="D316" s="62" t="s">
        <v>263</v>
      </c>
      <c r="E316" s="61" t="s">
        <v>547</v>
      </c>
      <c r="F316" s="61"/>
      <c r="G316" s="31">
        <f>SUM(G317:G317)</f>
        <v>1001.1</v>
      </c>
      <c r="H316" s="31">
        <f>SUM(H317:H317)</f>
        <v>644.5</v>
      </c>
    </row>
    <row r="317" spans="1:9" ht="78.75" x14ac:dyDescent="0.25">
      <c r="A317" s="60" t="s">
        <v>548</v>
      </c>
      <c r="B317" s="61">
        <v>803</v>
      </c>
      <c r="C317" s="62" t="s">
        <v>450</v>
      </c>
      <c r="D317" s="62" t="s">
        <v>263</v>
      </c>
      <c r="E317" s="61" t="s">
        <v>549</v>
      </c>
      <c r="F317" s="61">
        <v>600</v>
      </c>
      <c r="G317" s="31">
        <v>1001.1</v>
      </c>
      <c r="H317" s="31">
        <v>644.5</v>
      </c>
    </row>
    <row r="318" spans="1:9" ht="47.25" x14ac:dyDescent="0.25">
      <c r="A318" s="64" t="s">
        <v>557</v>
      </c>
      <c r="B318" s="61">
        <v>803</v>
      </c>
      <c r="C318" s="62" t="s">
        <v>450</v>
      </c>
      <c r="D318" s="62" t="s">
        <v>263</v>
      </c>
      <c r="E318" s="61" t="s">
        <v>558</v>
      </c>
      <c r="F318" s="61"/>
      <c r="G318" s="31">
        <f>SUM(G319:G319)</f>
        <v>200.3</v>
      </c>
      <c r="H318" s="31">
        <f>SUM(H319:H319)</f>
        <v>200.2</v>
      </c>
    </row>
    <row r="319" spans="1:9" ht="78.75" x14ac:dyDescent="0.25">
      <c r="A319" s="64" t="s">
        <v>559</v>
      </c>
      <c r="B319" s="61">
        <v>803</v>
      </c>
      <c r="C319" s="62" t="s">
        <v>450</v>
      </c>
      <c r="D319" s="62" t="s">
        <v>263</v>
      </c>
      <c r="E319" s="61" t="s">
        <v>560</v>
      </c>
      <c r="F319" s="61">
        <v>600</v>
      </c>
      <c r="G319" s="31">
        <v>200.3</v>
      </c>
      <c r="H319" s="31">
        <v>200.2</v>
      </c>
    </row>
    <row r="320" spans="1:9" ht="47.25" x14ac:dyDescent="0.25">
      <c r="A320" s="60" t="s">
        <v>550</v>
      </c>
      <c r="B320" s="200">
        <v>803</v>
      </c>
      <c r="C320" s="62" t="s">
        <v>450</v>
      </c>
      <c r="D320" s="62" t="s">
        <v>263</v>
      </c>
      <c r="E320" s="62" t="s">
        <v>551</v>
      </c>
      <c r="F320" s="62"/>
      <c r="G320" s="31">
        <f>G321</f>
        <v>7408.4</v>
      </c>
      <c r="H320" s="31">
        <f>H321</f>
        <v>7324.8</v>
      </c>
    </row>
    <row r="321" spans="1:8" ht="78.75" x14ac:dyDescent="0.25">
      <c r="A321" s="60" t="s">
        <v>552</v>
      </c>
      <c r="B321" s="200">
        <v>803</v>
      </c>
      <c r="C321" s="62" t="s">
        <v>450</v>
      </c>
      <c r="D321" s="62" t="s">
        <v>263</v>
      </c>
      <c r="E321" s="62" t="s">
        <v>1158</v>
      </c>
      <c r="F321" s="61">
        <v>600</v>
      </c>
      <c r="G321" s="31">
        <v>7408.4</v>
      </c>
      <c r="H321" s="31">
        <v>7324.8</v>
      </c>
    </row>
    <row r="322" spans="1:8" ht="63" x14ac:dyDescent="0.25">
      <c r="A322" s="60" t="s">
        <v>553</v>
      </c>
      <c r="B322" s="200">
        <v>803</v>
      </c>
      <c r="C322" s="62" t="s">
        <v>450</v>
      </c>
      <c r="D322" s="62" t="s">
        <v>263</v>
      </c>
      <c r="E322" s="62" t="s">
        <v>554</v>
      </c>
      <c r="F322" s="94"/>
      <c r="G322" s="31">
        <f>G323</f>
        <v>12758.5</v>
      </c>
      <c r="H322" s="31">
        <f>H323</f>
        <v>12617.9</v>
      </c>
    </row>
    <row r="323" spans="1:8" ht="78.75" x14ac:dyDescent="0.25">
      <c r="A323" s="60" t="s">
        <v>555</v>
      </c>
      <c r="B323" s="200">
        <v>803</v>
      </c>
      <c r="C323" s="62" t="s">
        <v>450</v>
      </c>
      <c r="D323" s="62" t="s">
        <v>263</v>
      </c>
      <c r="E323" s="62" t="s">
        <v>556</v>
      </c>
      <c r="F323" s="61">
        <v>600</v>
      </c>
      <c r="G323" s="31">
        <v>12758.5</v>
      </c>
      <c r="H323" s="31">
        <v>12617.9</v>
      </c>
    </row>
    <row r="324" spans="1:8" ht="31.5" x14ac:dyDescent="0.25">
      <c r="A324" s="64" t="s">
        <v>699</v>
      </c>
      <c r="B324" s="61">
        <v>803</v>
      </c>
      <c r="C324" s="62" t="s">
        <v>450</v>
      </c>
      <c r="D324" s="62" t="s">
        <v>263</v>
      </c>
      <c r="E324" s="61" t="s">
        <v>703</v>
      </c>
      <c r="F324" s="61"/>
      <c r="G324" s="31">
        <f>SUM(G325:G325)</f>
        <v>500.6</v>
      </c>
      <c r="H324" s="31">
        <f>SUM(H325:H325)</f>
        <v>500.5</v>
      </c>
    </row>
    <row r="325" spans="1:8" ht="47.25" x14ac:dyDescent="0.25">
      <c r="A325" s="64" t="s">
        <v>1159</v>
      </c>
      <c r="B325" s="61">
        <v>803</v>
      </c>
      <c r="C325" s="62" t="s">
        <v>450</v>
      </c>
      <c r="D325" s="62" t="s">
        <v>263</v>
      </c>
      <c r="E325" s="61" t="s">
        <v>1160</v>
      </c>
      <c r="F325" s="61">
        <v>600</v>
      </c>
      <c r="G325" s="31">
        <v>500.6</v>
      </c>
      <c r="H325" s="31">
        <v>500.5</v>
      </c>
    </row>
    <row r="326" spans="1:8" ht="15.75" x14ac:dyDescent="0.25">
      <c r="A326" s="64" t="s">
        <v>561</v>
      </c>
      <c r="B326" s="61">
        <v>803</v>
      </c>
      <c r="C326" s="62" t="s">
        <v>450</v>
      </c>
      <c r="D326" s="62" t="s">
        <v>263</v>
      </c>
      <c r="E326" s="61" t="s">
        <v>1161</v>
      </c>
      <c r="F326" s="61"/>
      <c r="G326" s="31">
        <f>SUM(G327)</f>
        <v>3268.6</v>
      </c>
      <c r="H326" s="31">
        <f>SUM(H327)</f>
        <v>3268.6</v>
      </c>
    </row>
    <row r="327" spans="1:8" ht="78.75" x14ac:dyDescent="0.25">
      <c r="A327" s="64" t="s">
        <v>562</v>
      </c>
      <c r="B327" s="61">
        <v>803</v>
      </c>
      <c r="C327" s="62" t="s">
        <v>450</v>
      </c>
      <c r="D327" s="62" t="s">
        <v>263</v>
      </c>
      <c r="E327" s="61" t="s">
        <v>563</v>
      </c>
      <c r="F327" s="61">
        <v>600</v>
      </c>
      <c r="G327" s="31">
        <v>3268.6</v>
      </c>
      <c r="H327" s="31">
        <v>3268.6</v>
      </c>
    </row>
    <row r="328" spans="1:8" ht="47.25" x14ac:dyDescent="0.25">
      <c r="A328" s="60" t="s">
        <v>536</v>
      </c>
      <c r="B328" s="61">
        <v>803</v>
      </c>
      <c r="C328" s="62" t="s">
        <v>450</v>
      </c>
      <c r="D328" s="62" t="s">
        <v>263</v>
      </c>
      <c r="E328" s="61" t="s">
        <v>537</v>
      </c>
      <c r="F328" s="61"/>
      <c r="G328" s="31">
        <f>SUM(G329:G330)</f>
        <v>130738.3</v>
      </c>
      <c r="H328" s="31">
        <f>SUM(H329:H330)</f>
        <v>130242.6</v>
      </c>
    </row>
    <row r="329" spans="1:8" ht="63" x14ac:dyDescent="0.25">
      <c r="A329" s="64" t="s">
        <v>564</v>
      </c>
      <c r="B329" s="61">
        <v>803</v>
      </c>
      <c r="C329" s="62" t="s">
        <v>450</v>
      </c>
      <c r="D329" s="62" t="s">
        <v>263</v>
      </c>
      <c r="E329" s="61" t="s">
        <v>565</v>
      </c>
      <c r="F329" s="61">
        <v>600</v>
      </c>
      <c r="G329" s="31">
        <v>109810.6</v>
      </c>
      <c r="H329" s="31">
        <v>109337.60000000001</v>
      </c>
    </row>
    <row r="330" spans="1:8" ht="78.75" x14ac:dyDescent="0.25">
      <c r="A330" s="64" t="s">
        <v>566</v>
      </c>
      <c r="B330" s="61">
        <v>803</v>
      </c>
      <c r="C330" s="62" t="s">
        <v>450</v>
      </c>
      <c r="D330" s="62" t="s">
        <v>263</v>
      </c>
      <c r="E330" s="61" t="s">
        <v>567</v>
      </c>
      <c r="F330" s="61">
        <v>600</v>
      </c>
      <c r="G330" s="31">
        <v>20927.7</v>
      </c>
      <c r="H330" s="31">
        <v>20905</v>
      </c>
    </row>
    <row r="331" spans="1:8" ht="31.5" x14ac:dyDescent="0.25">
      <c r="A331" s="60" t="s">
        <v>1093</v>
      </c>
      <c r="B331" s="61">
        <v>803</v>
      </c>
      <c r="C331" s="62" t="s">
        <v>450</v>
      </c>
      <c r="D331" s="62" t="s">
        <v>263</v>
      </c>
      <c r="E331" s="61" t="s">
        <v>398</v>
      </c>
      <c r="F331" s="61"/>
      <c r="G331" s="31">
        <f>G332</f>
        <v>4490</v>
      </c>
      <c r="H331" s="31">
        <f>H332</f>
        <v>4316.5</v>
      </c>
    </row>
    <row r="332" spans="1:8" ht="31.5" x14ac:dyDescent="0.25">
      <c r="A332" s="60" t="s">
        <v>446</v>
      </c>
      <c r="B332" s="61">
        <v>803</v>
      </c>
      <c r="C332" s="62" t="s">
        <v>450</v>
      </c>
      <c r="D332" s="62" t="s">
        <v>263</v>
      </c>
      <c r="E332" s="61" t="s">
        <v>427</v>
      </c>
      <c r="F332" s="61"/>
      <c r="G332" s="31">
        <f>SUM(G333:G334)</f>
        <v>4490</v>
      </c>
      <c r="H332" s="31">
        <f>SUM(H333:H334)</f>
        <v>4316.5</v>
      </c>
    </row>
    <row r="333" spans="1:8" ht="63" hidden="1" x14ac:dyDescent="0.25">
      <c r="A333" s="60" t="s">
        <v>1162</v>
      </c>
      <c r="B333" s="61">
        <v>803</v>
      </c>
      <c r="C333" s="62" t="s">
        <v>450</v>
      </c>
      <c r="D333" s="62" t="s">
        <v>263</v>
      </c>
      <c r="E333" s="61" t="s">
        <v>1163</v>
      </c>
      <c r="F333" s="61">
        <v>600</v>
      </c>
      <c r="G333" s="31"/>
      <c r="H333" s="31"/>
    </row>
    <row r="334" spans="1:8" ht="63" x14ac:dyDescent="0.25">
      <c r="A334" s="60" t="s">
        <v>1164</v>
      </c>
      <c r="B334" s="61">
        <v>803</v>
      </c>
      <c r="C334" s="62" t="s">
        <v>450</v>
      </c>
      <c r="D334" s="62" t="s">
        <v>263</v>
      </c>
      <c r="E334" s="61" t="s">
        <v>1145</v>
      </c>
      <c r="F334" s="61">
        <v>600</v>
      </c>
      <c r="G334" s="31">
        <v>4490</v>
      </c>
      <c r="H334" s="31">
        <v>4316.5</v>
      </c>
    </row>
    <row r="335" spans="1:8" ht="15.75" x14ac:dyDescent="0.25">
      <c r="A335" s="90" t="s">
        <v>292</v>
      </c>
      <c r="B335" s="95">
        <v>803</v>
      </c>
      <c r="C335" s="96" t="s">
        <v>450</v>
      </c>
      <c r="D335" s="96" t="s">
        <v>263</v>
      </c>
      <c r="E335" s="96" t="s">
        <v>293</v>
      </c>
      <c r="F335" s="97"/>
      <c r="G335" s="98">
        <f>G336</f>
        <v>600</v>
      </c>
      <c r="H335" s="98">
        <f>H336</f>
        <v>600</v>
      </c>
    </row>
    <row r="336" spans="1:8" ht="15.75" x14ac:dyDescent="0.25">
      <c r="A336" s="90" t="s">
        <v>294</v>
      </c>
      <c r="B336" s="95">
        <v>803</v>
      </c>
      <c r="C336" s="96" t="s">
        <v>450</v>
      </c>
      <c r="D336" s="96" t="s">
        <v>263</v>
      </c>
      <c r="E336" s="96" t="s">
        <v>295</v>
      </c>
      <c r="F336" s="97"/>
      <c r="G336" s="98">
        <f>G337</f>
        <v>600</v>
      </c>
      <c r="H336" s="98">
        <f>H337</f>
        <v>600</v>
      </c>
    </row>
    <row r="337" spans="1:8" ht="15.75" x14ac:dyDescent="0.25">
      <c r="A337" s="60" t="s">
        <v>457</v>
      </c>
      <c r="B337" s="61">
        <v>803</v>
      </c>
      <c r="C337" s="71" t="s">
        <v>450</v>
      </c>
      <c r="D337" s="71" t="s">
        <v>263</v>
      </c>
      <c r="E337" s="71" t="s">
        <v>322</v>
      </c>
      <c r="F337" s="72"/>
      <c r="G337" s="31">
        <f>SUM(G338)</f>
        <v>600</v>
      </c>
      <c r="H337" s="31">
        <f>SUM(H338)</f>
        <v>600</v>
      </c>
    </row>
    <row r="338" spans="1:8" ht="31.5" x14ac:dyDescent="0.25">
      <c r="A338" s="64" t="s">
        <v>535</v>
      </c>
      <c r="B338" s="61">
        <v>803</v>
      </c>
      <c r="C338" s="71" t="s">
        <v>450</v>
      </c>
      <c r="D338" s="71" t="s">
        <v>263</v>
      </c>
      <c r="E338" s="71" t="s">
        <v>322</v>
      </c>
      <c r="F338" s="61">
        <v>600</v>
      </c>
      <c r="G338" s="31">
        <v>600</v>
      </c>
      <c r="H338" s="31">
        <v>600</v>
      </c>
    </row>
    <row r="339" spans="1:8" ht="15.75" x14ac:dyDescent="0.25">
      <c r="A339" s="55" t="s">
        <v>568</v>
      </c>
      <c r="B339" s="56">
        <v>803</v>
      </c>
      <c r="C339" s="57" t="s">
        <v>450</v>
      </c>
      <c r="D339" s="57" t="s">
        <v>326</v>
      </c>
      <c r="E339" s="56"/>
      <c r="F339" s="56"/>
      <c r="G339" s="59">
        <f>SUM(G340,G360,G356)</f>
        <v>134604</v>
      </c>
      <c r="H339" s="59">
        <f>SUM(H340,H360,H356)</f>
        <v>134352.4</v>
      </c>
    </row>
    <row r="340" spans="1:8" ht="31.5" x14ac:dyDescent="0.25">
      <c r="A340" s="60" t="s">
        <v>1157</v>
      </c>
      <c r="B340" s="61">
        <v>803</v>
      </c>
      <c r="C340" s="62" t="s">
        <v>450</v>
      </c>
      <c r="D340" s="62" t="s">
        <v>326</v>
      </c>
      <c r="E340" s="61" t="s">
        <v>464</v>
      </c>
      <c r="F340" s="61"/>
      <c r="G340" s="31">
        <f>SUM(G341,G354)</f>
        <v>131255</v>
      </c>
      <c r="H340" s="31">
        <f>SUM(H341,H354)</f>
        <v>131224.79999999999</v>
      </c>
    </row>
    <row r="341" spans="1:8" ht="47.25" x14ac:dyDescent="0.25">
      <c r="A341" s="60" t="s">
        <v>465</v>
      </c>
      <c r="B341" s="61">
        <v>803</v>
      </c>
      <c r="C341" s="62" t="s">
        <v>450</v>
      </c>
      <c r="D341" s="62" t="s">
        <v>326</v>
      </c>
      <c r="E341" s="61" t="s">
        <v>522</v>
      </c>
      <c r="F341" s="61"/>
      <c r="G341" s="31">
        <f>SUM(G342,G344,G346,G348,G350,G352)</f>
        <v>116232.79999999999</v>
      </c>
      <c r="H341" s="31">
        <f>SUM(H342,H344,H346,H348,H350,H352)</f>
        <v>116232.4</v>
      </c>
    </row>
    <row r="342" spans="1:8" ht="141.75" x14ac:dyDescent="0.25">
      <c r="A342" s="60" t="s">
        <v>523</v>
      </c>
      <c r="B342" s="61">
        <v>803</v>
      </c>
      <c r="C342" s="62" t="s">
        <v>450</v>
      </c>
      <c r="D342" s="62" t="s">
        <v>326</v>
      </c>
      <c r="E342" s="61" t="s">
        <v>524</v>
      </c>
      <c r="F342" s="61"/>
      <c r="G342" s="31">
        <f>SUM(G343)</f>
        <v>87823</v>
      </c>
      <c r="H342" s="31">
        <f>SUM(H343)</f>
        <v>87823</v>
      </c>
    </row>
    <row r="343" spans="1:8" ht="78.75" x14ac:dyDescent="0.25">
      <c r="A343" s="64" t="s">
        <v>569</v>
      </c>
      <c r="B343" s="61">
        <v>803</v>
      </c>
      <c r="C343" s="62" t="s">
        <v>450</v>
      </c>
      <c r="D343" s="62" t="s">
        <v>326</v>
      </c>
      <c r="E343" s="61" t="s">
        <v>570</v>
      </c>
      <c r="F343" s="61">
        <v>600</v>
      </c>
      <c r="G343" s="35">
        <v>87823</v>
      </c>
      <c r="H343" s="35">
        <v>87823</v>
      </c>
    </row>
    <row r="344" spans="1:8" ht="47.25" x14ac:dyDescent="0.25">
      <c r="A344" s="60" t="s">
        <v>527</v>
      </c>
      <c r="B344" s="61">
        <v>803</v>
      </c>
      <c r="C344" s="62" t="s">
        <v>450</v>
      </c>
      <c r="D344" s="62" t="s">
        <v>326</v>
      </c>
      <c r="E344" s="61" t="s">
        <v>528</v>
      </c>
      <c r="F344" s="61"/>
      <c r="G344" s="31">
        <f>SUM(G345)</f>
        <v>2083.4</v>
      </c>
      <c r="H344" s="31">
        <f>SUM(H345)</f>
        <v>2083.3000000000002</v>
      </c>
    </row>
    <row r="345" spans="1:8" ht="47.25" x14ac:dyDescent="0.25">
      <c r="A345" s="64" t="s">
        <v>529</v>
      </c>
      <c r="B345" s="61">
        <v>803</v>
      </c>
      <c r="C345" s="62" t="s">
        <v>450</v>
      </c>
      <c r="D345" s="62" t="s">
        <v>326</v>
      </c>
      <c r="E345" s="61" t="s">
        <v>530</v>
      </c>
      <c r="F345" s="61">
        <v>600</v>
      </c>
      <c r="G345" s="31">
        <v>2083.4</v>
      </c>
      <c r="H345" s="31">
        <v>2083.3000000000002</v>
      </c>
    </row>
    <row r="346" spans="1:8" ht="31.5" x14ac:dyDescent="0.25">
      <c r="A346" s="64" t="s">
        <v>531</v>
      </c>
      <c r="B346" s="61">
        <v>803</v>
      </c>
      <c r="C346" s="62" t="s">
        <v>450</v>
      </c>
      <c r="D346" s="62" t="s">
        <v>326</v>
      </c>
      <c r="E346" s="61" t="s">
        <v>532</v>
      </c>
      <c r="F346" s="61"/>
      <c r="G346" s="31">
        <f>SUM(G347)</f>
        <v>1770.7</v>
      </c>
      <c r="H346" s="31">
        <f>SUM(H347)</f>
        <v>1770.5</v>
      </c>
    </row>
    <row r="347" spans="1:8" ht="31.5" x14ac:dyDescent="0.25">
      <c r="A347" s="64" t="s">
        <v>535</v>
      </c>
      <c r="B347" s="61">
        <v>803</v>
      </c>
      <c r="C347" s="62" t="s">
        <v>450</v>
      </c>
      <c r="D347" s="62" t="s">
        <v>326</v>
      </c>
      <c r="E347" s="61" t="s">
        <v>534</v>
      </c>
      <c r="F347" s="61">
        <v>600</v>
      </c>
      <c r="G347" s="31">
        <v>1770.7</v>
      </c>
      <c r="H347" s="31">
        <v>1770.5</v>
      </c>
    </row>
    <row r="348" spans="1:8" ht="47.25" hidden="1" x14ac:dyDescent="0.25">
      <c r="A348" s="64" t="s">
        <v>557</v>
      </c>
      <c r="B348" s="61">
        <v>803</v>
      </c>
      <c r="C348" s="62" t="s">
        <v>450</v>
      </c>
      <c r="D348" s="62" t="s">
        <v>326</v>
      </c>
      <c r="E348" s="61" t="s">
        <v>558</v>
      </c>
      <c r="F348" s="61"/>
      <c r="G348" s="31">
        <f>SUM(G349:G349)</f>
        <v>0</v>
      </c>
      <c r="H348" s="31">
        <f>SUM(H349:H349)</f>
        <v>0</v>
      </c>
    </row>
    <row r="349" spans="1:8" ht="78.75" hidden="1" x14ac:dyDescent="0.25">
      <c r="A349" s="64" t="s">
        <v>559</v>
      </c>
      <c r="B349" s="61">
        <v>803</v>
      </c>
      <c r="C349" s="62" t="s">
        <v>450</v>
      </c>
      <c r="D349" s="62" t="s">
        <v>326</v>
      </c>
      <c r="E349" s="61" t="s">
        <v>560</v>
      </c>
      <c r="F349" s="61">
        <v>600</v>
      </c>
      <c r="G349" s="31">
        <v>0</v>
      </c>
      <c r="H349" s="31">
        <v>0</v>
      </c>
    </row>
    <row r="350" spans="1:8" ht="47.25" x14ac:dyDescent="0.25">
      <c r="A350" s="64" t="s">
        <v>1001</v>
      </c>
      <c r="B350" s="61">
        <v>803</v>
      </c>
      <c r="C350" s="62" t="s">
        <v>450</v>
      </c>
      <c r="D350" s="62" t="s">
        <v>326</v>
      </c>
      <c r="E350" s="61" t="s">
        <v>999</v>
      </c>
      <c r="F350" s="61"/>
      <c r="G350" s="31">
        <f>SUM(G351)</f>
        <v>5385</v>
      </c>
      <c r="H350" s="31">
        <f>SUM(H351)</f>
        <v>5385</v>
      </c>
    </row>
    <row r="351" spans="1:8" ht="63" x14ac:dyDescent="0.25">
      <c r="A351" s="64" t="s">
        <v>1002</v>
      </c>
      <c r="B351" s="61">
        <v>803</v>
      </c>
      <c r="C351" s="62" t="s">
        <v>450</v>
      </c>
      <c r="D351" s="62" t="s">
        <v>326</v>
      </c>
      <c r="E351" s="61" t="s">
        <v>1000</v>
      </c>
      <c r="F351" s="61">
        <v>600</v>
      </c>
      <c r="G351" s="31">
        <v>5385</v>
      </c>
      <c r="H351" s="31">
        <v>5385</v>
      </c>
    </row>
    <row r="352" spans="1:8" ht="31.5" x14ac:dyDescent="0.25">
      <c r="A352" s="64" t="s">
        <v>1165</v>
      </c>
      <c r="B352" s="61">
        <v>803</v>
      </c>
      <c r="C352" s="62" t="s">
        <v>450</v>
      </c>
      <c r="D352" s="62" t="s">
        <v>326</v>
      </c>
      <c r="E352" s="61" t="s">
        <v>1166</v>
      </c>
      <c r="F352" s="61"/>
      <c r="G352" s="31">
        <f>SUM(G353:G353)</f>
        <v>19170.7</v>
      </c>
      <c r="H352" s="31">
        <f>SUM(H353:H353)</f>
        <v>19170.599999999999</v>
      </c>
    </row>
    <row r="353" spans="1:8" ht="47.25" x14ac:dyDescent="0.25">
      <c r="A353" s="64" t="s">
        <v>1167</v>
      </c>
      <c r="B353" s="61">
        <v>803</v>
      </c>
      <c r="C353" s="62" t="s">
        <v>450</v>
      </c>
      <c r="D353" s="62" t="s">
        <v>326</v>
      </c>
      <c r="E353" s="61" t="s">
        <v>1168</v>
      </c>
      <c r="F353" s="61">
        <v>600</v>
      </c>
      <c r="G353" s="31">
        <v>19170.7</v>
      </c>
      <c r="H353" s="31">
        <v>19170.599999999999</v>
      </c>
    </row>
    <row r="354" spans="1:8" ht="47.25" x14ac:dyDescent="0.25">
      <c r="A354" s="60" t="s">
        <v>536</v>
      </c>
      <c r="B354" s="61">
        <v>803</v>
      </c>
      <c r="C354" s="62" t="s">
        <v>450</v>
      </c>
      <c r="D354" s="62" t="s">
        <v>326</v>
      </c>
      <c r="E354" s="61" t="s">
        <v>537</v>
      </c>
      <c r="F354" s="61"/>
      <c r="G354" s="31">
        <f>SUM(G355)</f>
        <v>15022.2</v>
      </c>
      <c r="H354" s="31">
        <f>SUM(H355)</f>
        <v>14992.4</v>
      </c>
    </row>
    <row r="355" spans="1:8" ht="63" x14ac:dyDescent="0.25">
      <c r="A355" s="64" t="s">
        <v>571</v>
      </c>
      <c r="B355" s="61">
        <v>803</v>
      </c>
      <c r="C355" s="62" t="s">
        <v>450</v>
      </c>
      <c r="D355" s="62" t="s">
        <v>326</v>
      </c>
      <c r="E355" s="61" t="s">
        <v>572</v>
      </c>
      <c r="F355" s="61">
        <v>600</v>
      </c>
      <c r="G355" s="31">
        <v>15022.2</v>
      </c>
      <c r="H355" s="31">
        <v>14992.4</v>
      </c>
    </row>
    <row r="356" spans="1:8" ht="31.5" x14ac:dyDescent="0.25">
      <c r="A356" s="60" t="s">
        <v>1093</v>
      </c>
      <c r="B356" s="121">
        <v>803</v>
      </c>
      <c r="C356" s="61" t="s">
        <v>450</v>
      </c>
      <c r="D356" s="61" t="s">
        <v>326</v>
      </c>
      <c r="E356" s="61" t="s">
        <v>398</v>
      </c>
      <c r="F356" s="146"/>
      <c r="G356" s="31">
        <f>G357</f>
        <v>2900</v>
      </c>
      <c r="H356" s="31">
        <f>H357</f>
        <v>2678.6</v>
      </c>
    </row>
    <row r="357" spans="1:8" ht="31.5" x14ac:dyDescent="0.25">
      <c r="A357" s="60" t="s">
        <v>446</v>
      </c>
      <c r="B357" s="121">
        <v>803</v>
      </c>
      <c r="C357" s="61" t="s">
        <v>450</v>
      </c>
      <c r="D357" s="61" t="s">
        <v>326</v>
      </c>
      <c r="E357" s="61" t="s">
        <v>427</v>
      </c>
      <c r="F357" s="146"/>
      <c r="G357" s="31">
        <f>SUM(G358:G359)</f>
        <v>2900</v>
      </c>
      <c r="H357" s="31">
        <f>SUM(H358:H359)</f>
        <v>2678.6</v>
      </c>
    </row>
    <row r="358" spans="1:8" ht="63" x14ac:dyDescent="0.25">
      <c r="A358" s="64" t="s">
        <v>1169</v>
      </c>
      <c r="B358" s="121">
        <v>803</v>
      </c>
      <c r="C358" s="61" t="s">
        <v>450</v>
      </c>
      <c r="D358" s="61" t="s">
        <v>326</v>
      </c>
      <c r="E358" s="61" t="s">
        <v>1170</v>
      </c>
      <c r="F358" s="146">
        <v>600</v>
      </c>
      <c r="G358" s="31">
        <v>2900</v>
      </c>
      <c r="H358" s="31">
        <v>2678.6</v>
      </c>
    </row>
    <row r="359" spans="1:8" ht="63" hidden="1" x14ac:dyDescent="0.25">
      <c r="A359" s="64" t="s">
        <v>957</v>
      </c>
      <c r="B359" s="201">
        <v>803</v>
      </c>
      <c r="C359" s="61" t="s">
        <v>450</v>
      </c>
      <c r="D359" s="61" t="s">
        <v>326</v>
      </c>
      <c r="E359" s="61" t="s">
        <v>955</v>
      </c>
      <c r="F359" s="146">
        <v>600</v>
      </c>
      <c r="G359" s="31"/>
      <c r="H359" s="31"/>
    </row>
    <row r="360" spans="1:8" ht="15.75" x14ac:dyDescent="0.25">
      <c r="A360" s="60" t="s">
        <v>292</v>
      </c>
      <c r="B360" s="61">
        <v>803</v>
      </c>
      <c r="C360" s="71" t="s">
        <v>450</v>
      </c>
      <c r="D360" s="71" t="s">
        <v>326</v>
      </c>
      <c r="E360" s="71" t="s">
        <v>293</v>
      </c>
      <c r="F360" s="72"/>
      <c r="G360" s="31">
        <f>G361</f>
        <v>449</v>
      </c>
      <c r="H360" s="31">
        <f>H361</f>
        <v>449</v>
      </c>
    </row>
    <row r="361" spans="1:8" ht="15.75" x14ac:dyDescent="0.25">
      <c r="A361" s="60" t="s">
        <v>294</v>
      </c>
      <c r="B361" s="61">
        <v>803</v>
      </c>
      <c r="C361" s="71" t="s">
        <v>450</v>
      </c>
      <c r="D361" s="71" t="s">
        <v>326</v>
      </c>
      <c r="E361" s="71" t="s">
        <v>295</v>
      </c>
      <c r="F361" s="72"/>
      <c r="G361" s="31">
        <f>G362</f>
        <v>449</v>
      </c>
      <c r="H361" s="31">
        <f>H362</f>
        <v>449</v>
      </c>
    </row>
    <row r="362" spans="1:8" ht="15.75" x14ac:dyDescent="0.25">
      <c r="A362" s="60" t="s">
        <v>457</v>
      </c>
      <c r="B362" s="61">
        <v>803</v>
      </c>
      <c r="C362" s="71" t="s">
        <v>450</v>
      </c>
      <c r="D362" s="71" t="s">
        <v>326</v>
      </c>
      <c r="E362" s="71" t="s">
        <v>322</v>
      </c>
      <c r="F362" s="72"/>
      <c r="G362" s="31">
        <f>SUM(G363)</f>
        <v>449</v>
      </c>
      <c r="H362" s="31">
        <f>SUM(H363)</f>
        <v>449</v>
      </c>
    </row>
    <row r="363" spans="1:8" ht="31.5" x14ac:dyDescent="0.25">
      <c r="A363" s="64" t="s">
        <v>535</v>
      </c>
      <c r="B363" s="61">
        <v>803</v>
      </c>
      <c r="C363" s="71" t="s">
        <v>450</v>
      </c>
      <c r="D363" s="71" t="s">
        <v>326</v>
      </c>
      <c r="E363" s="71" t="s">
        <v>322</v>
      </c>
      <c r="F363" s="61">
        <v>600</v>
      </c>
      <c r="G363" s="31">
        <v>449</v>
      </c>
      <c r="H363" s="31">
        <v>449</v>
      </c>
    </row>
    <row r="364" spans="1:8" ht="15.75" x14ac:dyDescent="0.25">
      <c r="A364" s="55" t="s">
        <v>573</v>
      </c>
      <c r="B364" s="56">
        <v>803</v>
      </c>
      <c r="C364" s="57" t="s">
        <v>450</v>
      </c>
      <c r="D364" s="57" t="s">
        <v>450</v>
      </c>
      <c r="E364" s="56"/>
      <c r="F364" s="56"/>
      <c r="G364" s="59">
        <f>SUM(G365)</f>
        <v>18887.900000000001</v>
      </c>
      <c r="H364" s="59">
        <f>SUM(H365)</f>
        <v>18887.900000000001</v>
      </c>
    </row>
    <row r="365" spans="1:8" ht="31.5" x14ac:dyDescent="0.25">
      <c r="A365" s="60" t="s">
        <v>1157</v>
      </c>
      <c r="B365" s="61">
        <v>803</v>
      </c>
      <c r="C365" s="62" t="s">
        <v>450</v>
      </c>
      <c r="D365" s="62" t="s">
        <v>450</v>
      </c>
      <c r="E365" s="61" t="s">
        <v>464</v>
      </c>
      <c r="F365" s="61"/>
      <c r="G365" s="31">
        <f>SUM(G366)</f>
        <v>18887.900000000001</v>
      </c>
      <c r="H365" s="31">
        <f>SUM(H366)</f>
        <v>18887.900000000001</v>
      </c>
    </row>
    <row r="366" spans="1:8" ht="47.25" x14ac:dyDescent="0.25">
      <c r="A366" s="60" t="s">
        <v>465</v>
      </c>
      <c r="B366" s="61">
        <v>803</v>
      </c>
      <c r="C366" s="62" t="s">
        <v>450</v>
      </c>
      <c r="D366" s="62" t="s">
        <v>450</v>
      </c>
      <c r="E366" s="61" t="s">
        <v>522</v>
      </c>
      <c r="F366" s="61"/>
      <c r="G366" s="31">
        <f>SUM(G367,G371,G373,G376)</f>
        <v>18887.900000000001</v>
      </c>
      <c r="H366" s="31">
        <f>SUM(H367,H371,H373,H376)</f>
        <v>18887.900000000001</v>
      </c>
    </row>
    <row r="367" spans="1:8" ht="31.5" x14ac:dyDescent="0.25">
      <c r="A367" s="60" t="s">
        <v>574</v>
      </c>
      <c r="B367" s="61">
        <v>803</v>
      </c>
      <c r="C367" s="62" t="s">
        <v>450</v>
      </c>
      <c r="D367" s="62" t="s">
        <v>450</v>
      </c>
      <c r="E367" s="61" t="s">
        <v>575</v>
      </c>
      <c r="F367" s="61"/>
      <c r="G367" s="31">
        <f>SUM(G368:G370)</f>
        <v>11954.4</v>
      </c>
      <c r="H367" s="31">
        <f>SUM(H368:H370)</f>
        <v>11954.4</v>
      </c>
    </row>
    <row r="368" spans="1:8" ht="47.25" hidden="1" x14ac:dyDescent="0.25">
      <c r="A368" s="64" t="s">
        <v>576</v>
      </c>
      <c r="B368" s="61">
        <v>803</v>
      </c>
      <c r="C368" s="62" t="s">
        <v>450</v>
      </c>
      <c r="D368" s="62" t="s">
        <v>450</v>
      </c>
      <c r="E368" s="61" t="s">
        <v>577</v>
      </c>
      <c r="F368" s="61">
        <v>200</v>
      </c>
      <c r="G368" s="31">
        <v>0</v>
      </c>
      <c r="H368" s="31">
        <v>0</v>
      </c>
    </row>
    <row r="369" spans="1:8" ht="47.25" x14ac:dyDescent="0.25">
      <c r="A369" s="64" t="s">
        <v>578</v>
      </c>
      <c r="B369" s="61">
        <v>803</v>
      </c>
      <c r="C369" s="62" t="s">
        <v>450</v>
      </c>
      <c r="D369" s="62" t="s">
        <v>450</v>
      </c>
      <c r="E369" s="61" t="s">
        <v>577</v>
      </c>
      <c r="F369" s="61">
        <v>300</v>
      </c>
      <c r="G369" s="31">
        <v>35</v>
      </c>
      <c r="H369" s="31">
        <v>35</v>
      </c>
    </row>
    <row r="370" spans="1:8" ht="63" x14ac:dyDescent="0.25">
      <c r="A370" s="64" t="s">
        <v>579</v>
      </c>
      <c r="B370" s="61">
        <v>803</v>
      </c>
      <c r="C370" s="62" t="s">
        <v>450</v>
      </c>
      <c r="D370" s="62" t="s">
        <v>450</v>
      </c>
      <c r="E370" s="61" t="s">
        <v>577</v>
      </c>
      <c r="F370" s="61">
        <v>600</v>
      </c>
      <c r="G370" s="31">
        <v>11919.4</v>
      </c>
      <c r="H370" s="31">
        <v>11919.4</v>
      </c>
    </row>
    <row r="371" spans="1:8" ht="47.25" x14ac:dyDescent="0.25">
      <c r="A371" s="60" t="s">
        <v>580</v>
      </c>
      <c r="B371" s="61">
        <v>803</v>
      </c>
      <c r="C371" s="62" t="s">
        <v>450</v>
      </c>
      <c r="D371" s="62" t="s">
        <v>450</v>
      </c>
      <c r="E371" s="61" t="s">
        <v>581</v>
      </c>
      <c r="F371" s="61"/>
      <c r="G371" s="31">
        <f>SUM(G372:G372)</f>
        <v>6763.5</v>
      </c>
      <c r="H371" s="31">
        <f>SUM(H372:H372)</f>
        <v>6763.5</v>
      </c>
    </row>
    <row r="372" spans="1:8" ht="63" x14ac:dyDescent="0.25">
      <c r="A372" s="64" t="s">
        <v>582</v>
      </c>
      <c r="B372" s="61">
        <v>803</v>
      </c>
      <c r="C372" s="62" t="s">
        <v>450</v>
      </c>
      <c r="D372" s="62" t="s">
        <v>450</v>
      </c>
      <c r="E372" s="61" t="s">
        <v>583</v>
      </c>
      <c r="F372" s="61">
        <v>600</v>
      </c>
      <c r="G372" s="31">
        <v>6763.5</v>
      </c>
      <c r="H372" s="31">
        <v>6763.5</v>
      </c>
    </row>
    <row r="373" spans="1:8" ht="15.75" x14ac:dyDescent="0.25">
      <c r="A373" s="73" t="s">
        <v>584</v>
      </c>
      <c r="B373" s="61">
        <v>803</v>
      </c>
      <c r="C373" s="62" t="s">
        <v>450</v>
      </c>
      <c r="D373" s="62" t="s">
        <v>450</v>
      </c>
      <c r="E373" s="61" t="s">
        <v>585</v>
      </c>
      <c r="F373" s="61"/>
      <c r="G373" s="31">
        <f>SUM(G374:G375)</f>
        <v>170</v>
      </c>
      <c r="H373" s="31">
        <f>SUM(H374:H375)</f>
        <v>170</v>
      </c>
    </row>
    <row r="374" spans="1:8" ht="31.5" x14ac:dyDescent="0.25">
      <c r="A374" s="99" t="s">
        <v>586</v>
      </c>
      <c r="B374" s="61">
        <v>803</v>
      </c>
      <c r="C374" s="62" t="s">
        <v>450</v>
      </c>
      <c r="D374" s="62" t="s">
        <v>450</v>
      </c>
      <c r="E374" s="61" t="s">
        <v>587</v>
      </c>
      <c r="F374" s="61">
        <v>300</v>
      </c>
      <c r="G374" s="31">
        <v>170</v>
      </c>
      <c r="H374" s="31">
        <v>170</v>
      </c>
    </row>
    <row r="375" spans="1:8" ht="47.25" hidden="1" x14ac:dyDescent="0.25">
      <c r="A375" s="99" t="s">
        <v>588</v>
      </c>
      <c r="B375" s="61">
        <v>803</v>
      </c>
      <c r="C375" s="62" t="s">
        <v>450</v>
      </c>
      <c r="D375" s="62" t="s">
        <v>450</v>
      </c>
      <c r="E375" s="61" t="s">
        <v>587</v>
      </c>
      <c r="F375" s="61">
        <v>600</v>
      </c>
      <c r="G375" s="31"/>
      <c r="H375" s="31"/>
    </row>
    <row r="376" spans="1:8" ht="31.5" hidden="1" x14ac:dyDescent="0.25">
      <c r="A376" s="73" t="s">
        <v>700</v>
      </c>
      <c r="B376" s="61">
        <v>803</v>
      </c>
      <c r="C376" s="62" t="s">
        <v>450</v>
      </c>
      <c r="D376" s="62" t="s">
        <v>450</v>
      </c>
      <c r="E376" s="61" t="s">
        <v>698</v>
      </c>
      <c r="F376" s="61"/>
      <c r="G376" s="31">
        <f>G377</f>
        <v>0</v>
      </c>
      <c r="H376" s="31">
        <f>H377</f>
        <v>0</v>
      </c>
    </row>
    <row r="377" spans="1:8" ht="78.75" hidden="1" x14ac:dyDescent="0.25">
      <c r="A377" s="99" t="s">
        <v>702</v>
      </c>
      <c r="B377" s="61">
        <v>803</v>
      </c>
      <c r="C377" s="62" t="s">
        <v>450</v>
      </c>
      <c r="D377" s="62" t="s">
        <v>450</v>
      </c>
      <c r="E377" s="61" t="s">
        <v>701</v>
      </c>
      <c r="F377" s="61">
        <v>600</v>
      </c>
      <c r="G377" s="31">
        <v>0</v>
      </c>
      <c r="H377" s="31">
        <v>0</v>
      </c>
    </row>
    <row r="378" spans="1:8" ht="15.75" x14ac:dyDescent="0.25">
      <c r="A378" s="55" t="s">
        <v>589</v>
      </c>
      <c r="B378" s="56">
        <v>803</v>
      </c>
      <c r="C378" s="57" t="s">
        <v>450</v>
      </c>
      <c r="D378" s="57" t="s">
        <v>331</v>
      </c>
      <c r="E378" s="56"/>
      <c r="F378" s="56"/>
      <c r="G378" s="59">
        <f>SUM(G379)</f>
        <v>47027.199999999997</v>
      </c>
      <c r="H378" s="59">
        <f>SUM(H379)</f>
        <v>46489.2</v>
      </c>
    </row>
    <row r="379" spans="1:8" ht="31.5" x14ac:dyDescent="0.25">
      <c r="A379" s="60" t="s">
        <v>1157</v>
      </c>
      <c r="B379" s="61">
        <v>803</v>
      </c>
      <c r="C379" s="62" t="s">
        <v>450</v>
      </c>
      <c r="D379" s="62" t="s">
        <v>331</v>
      </c>
      <c r="E379" s="61" t="s">
        <v>464</v>
      </c>
      <c r="F379" s="61"/>
      <c r="G379" s="31">
        <f>SUM(G380)</f>
        <v>47027.199999999997</v>
      </c>
      <c r="H379" s="31">
        <f>SUM(H380)</f>
        <v>46489.2</v>
      </c>
    </row>
    <row r="380" spans="1:8" ht="47.25" x14ac:dyDescent="0.25">
      <c r="A380" s="60" t="s">
        <v>465</v>
      </c>
      <c r="B380" s="61">
        <v>803</v>
      </c>
      <c r="C380" s="62" t="s">
        <v>450</v>
      </c>
      <c r="D380" s="62" t="s">
        <v>331</v>
      </c>
      <c r="E380" s="61" t="s">
        <v>522</v>
      </c>
      <c r="F380" s="61"/>
      <c r="G380" s="31">
        <f>SUM(G381,G383,G385,G387,G389,G391,G393)</f>
        <v>47027.199999999997</v>
      </c>
      <c r="H380" s="31">
        <f>SUM(H381,H383,H385,H387,H389,H391,H393)</f>
        <v>46489.2</v>
      </c>
    </row>
    <row r="381" spans="1:8" ht="31.5" x14ac:dyDescent="0.25">
      <c r="A381" s="60" t="s">
        <v>590</v>
      </c>
      <c r="B381" s="61">
        <v>803</v>
      </c>
      <c r="C381" s="62" t="s">
        <v>450</v>
      </c>
      <c r="D381" s="62" t="s">
        <v>331</v>
      </c>
      <c r="E381" s="61" t="s">
        <v>591</v>
      </c>
      <c r="F381" s="61"/>
      <c r="G381" s="31">
        <f>SUM(G382)</f>
        <v>50</v>
      </c>
      <c r="H381" s="31">
        <f>SUM(H382)</f>
        <v>50</v>
      </c>
    </row>
    <row r="382" spans="1:8" ht="63" x14ac:dyDescent="0.25">
      <c r="A382" s="64" t="s">
        <v>592</v>
      </c>
      <c r="B382" s="61">
        <v>803</v>
      </c>
      <c r="C382" s="62" t="s">
        <v>450</v>
      </c>
      <c r="D382" s="62" t="s">
        <v>331</v>
      </c>
      <c r="E382" s="61" t="s">
        <v>593</v>
      </c>
      <c r="F382" s="61">
        <v>600</v>
      </c>
      <c r="G382" s="31">
        <v>50</v>
      </c>
      <c r="H382" s="31">
        <v>50</v>
      </c>
    </row>
    <row r="383" spans="1:8" ht="31.5" x14ac:dyDescent="0.25">
      <c r="A383" s="60" t="s">
        <v>594</v>
      </c>
      <c r="B383" s="61">
        <v>803</v>
      </c>
      <c r="C383" s="62" t="s">
        <v>450</v>
      </c>
      <c r="D383" s="62" t="s">
        <v>331</v>
      </c>
      <c r="E383" s="61" t="s">
        <v>595</v>
      </c>
      <c r="F383" s="61"/>
      <c r="G383" s="31">
        <f>SUM(G384)</f>
        <v>132</v>
      </c>
      <c r="H383" s="31">
        <f>SUM(H384)</f>
        <v>132</v>
      </c>
    </row>
    <row r="384" spans="1:8" ht="47.25" x14ac:dyDescent="0.25">
      <c r="A384" s="64" t="s">
        <v>596</v>
      </c>
      <c r="B384" s="61">
        <v>803</v>
      </c>
      <c r="C384" s="62" t="s">
        <v>450</v>
      </c>
      <c r="D384" s="62" t="s">
        <v>331</v>
      </c>
      <c r="E384" s="61" t="s">
        <v>597</v>
      </c>
      <c r="F384" s="61">
        <v>600</v>
      </c>
      <c r="G384" s="31">
        <v>132</v>
      </c>
      <c r="H384" s="31">
        <v>132</v>
      </c>
    </row>
    <row r="385" spans="1:9" ht="31.5" x14ac:dyDescent="0.25">
      <c r="A385" s="60" t="s">
        <v>598</v>
      </c>
      <c r="B385" s="61">
        <v>803</v>
      </c>
      <c r="C385" s="62" t="s">
        <v>450</v>
      </c>
      <c r="D385" s="62" t="s">
        <v>331</v>
      </c>
      <c r="E385" s="61" t="s">
        <v>599</v>
      </c>
      <c r="F385" s="61"/>
      <c r="G385" s="31">
        <f>SUM(G386)</f>
        <v>292.39999999999998</v>
      </c>
      <c r="H385" s="31">
        <f>SUM(H386)</f>
        <v>292.39999999999998</v>
      </c>
    </row>
    <row r="386" spans="1:9" ht="63" x14ac:dyDescent="0.25">
      <c r="A386" s="64" t="s">
        <v>600</v>
      </c>
      <c r="B386" s="61">
        <v>803</v>
      </c>
      <c r="C386" s="62" t="s">
        <v>450</v>
      </c>
      <c r="D386" s="62" t="s">
        <v>331</v>
      </c>
      <c r="E386" s="61" t="s">
        <v>601</v>
      </c>
      <c r="F386" s="61">
        <v>600</v>
      </c>
      <c r="G386" s="31">
        <v>292.39999999999998</v>
      </c>
      <c r="H386" s="31">
        <v>292.39999999999998</v>
      </c>
    </row>
    <row r="387" spans="1:9" ht="94.5" x14ac:dyDescent="0.25">
      <c r="A387" s="60" t="s">
        <v>602</v>
      </c>
      <c r="B387" s="61">
        <v>803</v>
      </c>
      <c r="C387" s="62" t="s">
        <v>450</v>
      </c>
      <c r="D387" s="62" t="s">
        <v>331</v>
      </c>
      <c r="E387" s="61" t="s">
        <v>603</v>
      </c>
      <c r="F387" s="61"/>
      <c r="G387" s="31">
        <f>SUM(G388)</f>
        <v>5415.6</v>
      </c>
      <c r="H387" s="31">
        <f>SUM(H388)</f>
        <v>5092.3</v>
      </c>
    </row>
    <row r="388" spans="1:9" ht="141.75" x14ac:dyDescent="0.25">
      <c r="A388" s="64" t="s">
        <v>604</v>
      </c>
      <c r="B388" s="61">
        <v>803</v>
      </c>
      <c r="C388" s="62" t="s">
        <v>450</v>
      </c>
      <c r="D388" s="62" t="s">
        <v>331</v>
      </c>
      <c r="E388" s="61" t="s">
        <v>605</v>
      </c>
      <c r="F388" s="61">
        <v>600</v>
      </c>
      <c r="G388" s="31">
        <v>5415.6</v>
      </c>
      <c r="H388" s="31">
        <v>5092.3</v>
      </c>
    </row>
    <row r="389" spans="1:9" ht="47.25" x14ac:dyDescent="0.25">
      <c r="A389" s="64" t="s">
        <v>856</v>
      </c>
      <c r="B389" s="61">
        <v>803</v>
      </c>
      <c r="C389" s="62" t="s">
        <v>450</v>
      </c>
      <c r="D389" s="62" t="s">
        <v>331</v>
      </c>
      <c r="E389" s="61" t="s">
        <v>606</v>
      </c>
      <c r="F389" s="61"/>
      <c r="G389" s="31">
        <f>SUM(G390:G390)</f>
        <v>39139.199999999997</v>
      </c>
      <c r="H389" s="31">
        <f>SUM(H390:H390)</f>
        <v>38924.699999999997</v>
      </c>
    </row>
    <row r="390" spans="1:9" ht="63" x14ac:dyDescent="0.25">
      <c r="A390" s="64" t="s">
        <v>607</v>
      </c>
      <c r="B390" s="61">
        <v>803</v>
      </c>
      <c r="C390" s="62" t="s">
        <v>450</v>
      </c>
      <c r="D390" s="62" t="s">
        <v>331</v>
      </c>
      <c r="E390" s="61" t="s">
        <v>608</v>
      </c>
      <c r="F390" s="61">
        <v>600</v>
      </c>
      <c r="G390" s="31">
        <v>39139.199999999997</v>
      </c>
      <c r="H390" s="31">
        <v>38924.699999999997</v>
      </c>
    </row>
    <row r="391" spans="1:9" ht="47.25" x14ac:dyDescent="0.25">
      <c r="A391" s="64" t="s">
        <v>609</v>
      </c>
      <c r="B391" s="61">
        <v>803</v>
      </c>
      <c r="C391" s="62" t="s">
        <v>450</v>
      </c>
      <c r="D391" s="62" t="s">
        <v>331</v>
      </c>
      <c r="E391" s="61" t="s">
        <v>610</v>
      </c>
      <c r="F391" s="61"/>
      <c r="G391" s="31">
        <f>SUM(G392:G392)</f>
        <v>500.6</v>
      </c>
      <c r="H391" s="31">
        <f>SUM(H392:H392)</f>
        <v>500.5</v>
      </c>
    </row>
    <row r="392" spans="1:9" ht="63" x14ac:dyDescent="0.25">
      <c r="A392" s="64" t="s">
        <v>611</v>
      </c>
      <c r="B392" s="61">
        <v>803</v>
      </c>
      <c r="C392" s="62" t="s">
        <v>450</v>
      </c>
      <c r="D392" s="62" t="s">
        <v>331</v>
      </c>
      <c r="E392" s="61" t="s">
        <v>612</v>
      </c>
      <c r="F392" s="61">
        <v>600</v>
      </c>
      <c r="G392" s="31">
        <v>500.6</v>
      </c>
      <c r="H392" s="31">
        <v>500.5</v>
      </c>
    </row>
    <row r="393" spans="1:9" ht="31.5" x14ac:dyDescent="0.25">
      <c r="A393" s="64" t="s">
        <v>699</v>
      </c>
      <c r="B393" s="61">
        <v>803</v>
      </c>
      <c r="C393" s="62" t="s">
        <v>450</v>
      </c>
      <c r="D393" s="62" t="s">
        <v>331</v>
      </c>
      <c r="E393" s="61" t="s">
        <v>703</v>
      </c>
      <c r="F393" s="61"/>
      <c r="G393" s="31">
        <f>SUM(G394:G396)</f>
        <v>1497.4</v>
      </c>
      <c r="H393" s="31">
        <f>SUM(H394:H396)</f>
        <v>1497.3</v>
      </c>
    </row>
    <row r="394" spans="1:9" ht="47.25" x14ac:dyDescent="0.25">
      <c r="A394" s="64" t="s">
        <v>705</v>
      </c>
      <c r="B394" s="61">
        <v>803</v>
      </c>
      <c r="C394" s="62" t="s">
        <v>450</v>
      </c>
      <c r="D394" s="62" t="s">
        <v>331</v>
      </c>
      <c r="E394" s="61" t="s">
        <v>704</v>
      </c>
      <c r="F394" s="61">
        <v>600</v>
      </c>
      <c r="G394" s="31">
        <v>500.6</v>
      </c>
      <c r="H394" s="31">
        <v>500.5</v>
      </c>
    </row>
    <row r="395" spans="1:9" ht="47.25" hidden="1" x14ac:dyDescent="0.25">
      <c r="A395" s="64" t="s">
        <v>707</v>
      </c>
      <c r="B395" s="61">
        <v>803</v>
      </c>
      <c r="C395" s="62" t="s">
        <v>450</v>
      </c>
      <c r="D395" s="62" t="s">
        <v>331</v>
      </c>
      <c r="E395" s="61" t="s">
        <v>706</v>
      </c>
      <c r="F395" s="61">
        <v>600</v>
      </c>
      <c r="G395" s="31"/>
      <c r="H395" s="31"/>
    </row>
    <row r="396" spans="1:9" ht="47.25" x14ac:dyDescent="0.25">
      <c r="A396" s="64" t="s">
        <v>709</v>
      </c>
      <c r="B396" s="61">
        <v>803</v>
      </c>
      <c r="C396" s="62" t="s">
        <v>450</v>
      </c>
      <c r="D396" s="62" t="s">
        <v>331</v>
      </c>
      <c r="E396" s="61" t="s">
        <v>708</v>
      </c>
      <c r="F396" s="61">
        <v>600</v>
      </c>
      <c r="G396" s="31">
        <v>996.8</v>
      </c>
      <c r="H396" s="31">
        <v>996.8</v>
      </c>
    </row>
    <row r="397" spans="1:9" ht="15.75" x14ac:dyDescent="0.25">
      <c r="A397" s="55" t="s">
        <v>613</v>
      </c>
      <c r="B397" s="56">
        <v>803</v>
      </c>
      <c r="C397" s="57" t="s">
        <v>374</v>
      </c>
      <c r="D397" s="57" t="s">
        <v>261</v>
      </c>
      <c r="E397" s="56"/>
      <c r="F397" s="56"/>
      <c r="G397" s="59">
        <f>SUM(G398)</f>
        <v>174900.49999999997</v>
      </c>
      <c r="H397" s="59">
        <f>SUM(H398)</f>
        <v>174384.19999999998</v>
      </c>
      <c r="I397" s="203">
        <v>174384251.41999999</v>
      </c>
    </row>
    <row r="398" spans="1:9" ht="15.75" x14ac:dyDescent="0.25">
      <c r="A398" s="55" t="s">
        <v>614</v>
      </c>
      <c r="B398" s="56">
        <v>803</v>
      </c>
      <c r="C398" s="57" t="s">
        <v>374</v>
      </c>
      <c r="D398" s="57" t="s">
        <v>260</v>
      </c>
      <c r="E398" s="56"/>
      <c r="F398" s="56"/>
      <c r="G398" s="59">
        <f>SUM(G399,G434,G430)</f>
        <v>174900.49999999997</v>
      </c>
      <c r="H398" s="59">
        <f>SUM(H399,H434,H430)</f>
        <v>174384.19999999998</v>
      </c>
    </row>
    <row r="399" spans="1:9" ht="31.5" x14ac:dyDescent="0.25">
      <c r="A399" s="60" t="s">
        <v>1157</v>
      </c>
      <c r="B399" s="61">
        <v>803</v>
      </c>
      <c r="C399" s="62" t="s">
        <v>374</v>
      </c>
      <c r="D399" s="62" t="s">
        <v>260</v>
      </c>
      <c r="E399" s="61" t="s">
        <v>464</v>
      </c>
      <c r="F399" s="61"/>
      <c r="G399" s="31">
        <f>SUM(G400,G426)</f>
        <v>170826.3</v>
      </c>
      <c r="H399" s="31">
        <f>SUM(H400,H426)</f>
        <v>170682</v>
      </c>
    </row>
    <row r="400" spans="1:9" ht="47.25" x14ac:dyDescent="0.25">
      <c r="A400" s="60" t="s">
        <v>465</v>
      </c>
      <c r="B400" s="61">
        <v>803</v>
      </c>
      <c r="C400" s="62" t="s">
        <v>374</v>
      </c>
      <c r="D400" s="62" t="s">
        <v>260</v>
      </c>
      <c r="E400" s="61" t="s">
        <v>522</v>
      </c>
      <c r="F400" s="61"/>
      <c r="G400" s="31">
        <f>SUM(G401,G404,G406,G408,G410,G412,G415,G417,G419,G423,G421)</f>
        <v>46361.3</v>
      </c>
      <c r="H400" s="31">
        <f>SUM(H401,H404,H406,H408,H410,H412,H415,H417,H419,H423,H421)</f>
        <v>46317.1</v>
      </c>
    </row>
    <row r="401" spans="1:8" ht="31.5" x14ac:dyDescent="0.25">
      <c r="A401" s="60" t="s">
        <v>615</v>
      </c>
      <c r="B401" s="61">
        <v>803</v>
      </c>
      <c r="C401" s="62" t="s">
        <v>374</v>
      </c>
      <c r="D401" s="62" t="s">
        <v>260</v>
      </c>
      <c r="E401" s="61" t="s">
        <v>616</v>
      </c>
      <c r="F401" s="61"/>
      <c r="G401" s="31">
        <f>SUM(G402:G403)</f>
        <v>1011.2</v>
      </c>
      <c r="H401" s="31">
        <f>SUM(H402:H403)</f>
        <v>1011.2</v>
      </c>
    </row>
    <row r="402" spans="1:8" ht="47.25" x14ac:dyDescent="0.25">
      <c r="A402" s="64" t="s">
        <v>617</v>
      </c>
      <c r="B402" s="61">
        <v>803</v>
      </c>
      <c r="C402" s="62" t="s">
        <v>374</v>
      </c>
      <c r="D402" s="62" t="s">
        <v>260</v>
      </c>
      <c r="E402" s="61" t="s">
        <v>618</v>
      </c>
      <c r="F402" s="61">
        <v>300</v>
      </c>
      <c r="G402" s="31">
        <v>16</v>
      </c>
      <c r="H402" s="31">
        <v>16</v>
      </c>
    </row>
    <row r="403" spans="1:8" ht="31.5" x14ac:dyDescent="0.25">
      <c r="A403" s="64" t="s">
        <v>1171</v>
      </c>
      <c r="B403" s="61">
        <v>803</v>
      </c>
      <c r="C403" s="62" t="s">
        <v>374</v>
      </c>
      <c r="D403" s="62" t="s">
        <v>260</v>
      </c>
      <c r="E403" s="61" t="s">
        <v>618</v>
      </c>
      <c r="F403" s="61">
        <v>600</v>
      </c>
      <c r="G403" s="31">
        <v>995.2</v>
      </c>
      <c r="H403" s="31">
        <v>995.2</v>
      </c>
    </row>
    <row r="404" spans="1:8" ht="31.5" x14ac:dyDescent="0.25">
      <c r="A404" s="60" t="s">
        <v>619</v>
      </c>
      <c r="B404" s="61">
        <v>803</v>
      </c>
      <c r="C404" s="62" t="s">
        <v>374</v>
      </c>
      <c r="D404" s="62" t="s">
        <v>260</v>
      </c>
      <c r="E404" s="61" t="s">
        <v>620</v>
      </c>
      <c r="F404" s="61"/>
      <c r="G404" s="31">
        <f>SUM(G405)</f>
        <v>151.69999999999999</v>
      </c>
      <c r="H404" s="31">
        <f>SUM(H405)</f>
        <v>151.69999999999999</v>
      </c>
    </row>
    <row r="405" spans="1:8" ht="47.25" x14ac:dyDescent="0.25">
      <c r="A405" s="64" t="s">
        <v>621</v>
      </c>
      <c r="B405" s="61">
        <v>803</v>
      </c>
      <c r="C405" s="62" t="s">
        <v>374</v>
      </c>
      <c r="D405" s="62" t="s">
        <v>260</v>
      </c>
      <c r="E405" s="61" t="s">
        <v>622</v>
      </c>
      <c r="F405" s="61">
        <v>600</v>
      </c>
      <c r="G405" s="31">
        <v>151.69999999999999</v>
      </c>
      <c r="H405" s="31">
        <v>151.69999999999999</v>
      </c>
    </row>
    <row r="406" spans="1:8" ht="94.5" x14ac:dyDescent="0.25">
      <c r="A406" s="64" t="s">
        <v>602</v>
      </c>
      <c r="B406" s="61">
        <v>803</v>
      </c>
      <c r="C406" s="62" t="s">
        <v>374</v>
      </c>
      <c r="D406" s="62" t="s">
        <v>260</v>
      </c>
      <c r="E406" s="61" t="s">
        <v>603</v>
      </c>
      <c r="F406" s="61"/>
      <c r="G406" s="31">
        <f>SUM(G407)</f>
        <v>1226</v>
      </c>
      <c r="H406" s="31">
        <f>SUM(H407)</f>
        <v>1186.5</v>
      </c>
    </row>
    <row r="407" spans="1:8" ht="141.75" x14ac:dyDescent="0.25">
      <c r="A407" s="64" t="s">
        <v>604</v>
      </c>
      <c r="B407" s="61">
        <v>803</v>
      </c>
      <c r="C407" s="62" t="s">
        <v>374</v>
      </c>
      <c r="D407" s="62" t="s">
        <v>260</v>
      </c>
      <c r="E407" s="61" t="s">
        <v>605</v>
      </c>
      <c r="F407" s="61">
        <v>600</v>
      </c>
      <c r="G407" s="31">
        <v>1226</v>
      </c>
      <c r="H407" s="31">
        <v>1186.5</v>
      </c>
    </row>
    <row r="408" spans="1:8" ht="47.25" x14ac:dyDescent="0.25">
      <c r="A408" s="60" t="s">
        <v>527</v>
      </c>
      <c r="B408" s="61">
        <v>803</v>
      </c>
      <c r="C408" s="62" t="s">
        <v>374</v>
      </c>
      <c r="D408" s="62" t="s">
        <v>260</v>
      </c>
      <c r="E408" s="61" t="s">
        <v>528</v>
      </c>
      <c r="F408" s="61"/>
      <c r="G408" s="31">
        <f>SUM(G409)</f>
        <v>1949.7</v>
      </c>
      <c r="H408" s="31">
        <f>SUM(H409)</f>
        <v>1945.6</v>
      </c>
    </row>
    <row r="409" spans="1:8" ht="47.25" x14ac:dyDescent="0.25">
      <c r="A409" s="64" t="s">
        <v>529</v>
      </c>
      <c r="B409" s="61">
        <v>803</v>
      </c>
      <c r="C409" s="62" t="s">
        <v>374</v>
      </c>
      <c r="D409" s="62" t="s">
        <v>260</v>
      </c>
      <c r="E409" s="61" t="s">
        <v>530</v>
      </c>
      <c r="F409" s="61">
        <v>600</v>
      </c>
      <c r="G409" s="31">
        <v>1949.7</v>
      </c>
      <c r="H409" s="31">
        <v>1945.6</v>
      </c>
    </row>
    <row r="410" spans="1:8" ht="15.75" x14ac:dyDescent="0.25">
      <c r="A410" s="64" t="s">
        <v>533</v>
      </c>
      <c r="B410" s="61">
        <v>803</v>
      </c>
      <c r="C410" s="62" t="s">
        <v>374</v>
      </c>
      <c r="D410" s="62" t="s">
        <v>260</v>
      </c>
      <c r="E410" s="61" t="s">
        <v>534</v>
      </c>
      <c r="F410" s="61"/>
      <c r="G410" s="31">
        <f>SUM(G411)</f>
        <v>112</v>
      </c>
      <c r="H410" s="31">
        <f>SUM(H411)</f>
        <v>112</v>
      </c>
    </row>
    <row r="411" spans="1:8" ht="31.5" x14ac:dyDescent="0.25">
      <c r="A411" s="64" t="s">
        <v>535</v>
      </c>
      <c r="B411" s="61">
        <v>803</v>
      </c>
      <c r="C411" s="62" t="s">
        <v>374</v>
      </c>
      <c r="D411" s="62" t="s">
        <v>260</v>
      </c>
      <c r="E411" s="61" t="s">
        <v>534</v>
      </c>
      <c r="F411" s="61">
        <v>600</v>
      </c>
      <c r="G411" s="31">
        <v>112</v>
      </c>
      <c r="H411" s="31">
        <v>112</v>
      </c>
    </row>
    <row r="412" spans="1:8" ht="47.25" x14ac:dyDescent="0.25">
      <c r="A412" s="64" t="s">
        <v>710</v>
      </c>
      <c r="B412" s="61">
        <v>803</v>
      </c>
      <c r="C412" s="62" t="s">
        <v>374</v>
      </c>
      <c r="D412" s="62" t="s">
        <v>260</v>
      </c>
      <c r="E412" s="61" t="s">
        <v>606</v>
      </c>
      <c r="F412" s="61"/>
      <c r="G412" s="31">
        <f>SUM(G413:G414)</f>
        <v>21027.1</v>
      </c>
      <c r="H412" s="31">
        <f>SUM(H413:H414)</f>
        <v>21027</v>
      </c>
    </row>
    <row r="413" spans="1:8" ht="31.5" hidden="1" x14ac:dyDescent="0.25">
      <c r="A413" s="64" t="s">
        <v>912</v>
      </c>
      <c r="B413" s="61">
        <v>803</v>
      </c>
      <c r="C413" s="62" t="s">
        <v>374</v>
      </c>
      <c r="D413" s="62" t="s">
        <v>260</v>
      </c>
      <c r="E413" s="61" t="s">
        <v>911</v>
      </c>
      <c r="F413" s="61">
        <v>600</v>
      </c>
      <c r="G413" s="31"/>
      <c r="H413" s="31"/>
    </row>
    <row r="414" spans="1:8" ht="63" x14ac:dyDescent="0.25">
      <c r="A414" s="64" t="s">
        <v>712</v>
      </c>
      <c r="B414" s="61">
        <v>803</v>
      </c>
      <c r="C414" s="62" t="s">
        <v>374</v>
      </c>
      <c r="D414" s="62" t="s">
        <v>260</v>
      </c>
      <c r="E414" s="61" t="s">
        <v>711</v>
      </c>
      <c r="F414" s="61">
        <v>600</v>
      </c>
      <c r="G414" s="31">
        <f>14028.7+6991.4+7</f>
        <v>21027.1</v>
      </c>
      <c r="H414" s="31">
        <v>21027</v>
      </c>
    </row>
    <row r="415" spans="1:8" ht="47.25" x14ac:dyDescent="0.25">
      <c r="A415" s="60" t="s">
        <v>623</v>
      </c>
      <c r="B415" s="61">
        <v>803</v>
      </c>
      <c r="C415" s="62" t="s">
        <v>374</v>
      </c>
      <c r="D415" s="62" t="s">
        <v>260</v>
      </c>
      <c r="E415" s="61" t="s">
        <v>624</v>
      </c>
      <c r="F415" s="61"/>
      <c r="G415" s="31">
        <f>SUM(G416)</f>
        <v>3722.2</v>
      </c>
      <c r="H415" s="31">
        <f>SUM(H416)</f>
        <v>3722</v>
      </c>
    </row>
    <row r="416" spans="1:8" ht="78.75" x14ac:dyDescent="0.25">
      <c r="A416" s="60" t="s">
        <v>625</v>
      </c>
      <c r="B416" s="61">
        <v>803</v>
      </c>
      <c r="C416" s="61" t="s">
        <v>374</v>
      </c>
      <c r="D416" s="61" t="s">
        <v>260</v>
      </c>
      <c r="E416" s="61" t="s">
        <v>626</v>
      </c>
      <c r="F416" s="61">
        <v>600</v>
      </c>
      <c r="G416" s="31">
        <v>3722.2</v>
      </c>
      <c r="H416" s="31">
        <v>3722</v>
      </c>
    </row>
    <row r="417" spans="1:8" ht="47.25" x14ac:dyDescent="0.25">
      <c r="A417" s="60" t="s">
        <v>714</v>
      </c>
      <c r="B417" s="61">
        <v>803</v>
      </c>
      <c r="C417" s="62" t="s">
        <v>374</v>
      </c>
      <c r="D417" s="62" t="s">
        <v>260</v>
      </c>
      <c r="E417" s="61" t="s">
        <v>713</v>
      </c>
      <c r="F417" s="61"/>
      <c r="G417" s="31">
        <f>SUM(G418)</f>
        <v>3373</v>
      </c>
      <c r="H417" s="31">
        <f>SUM(H418)</f>
        <v>3372.9</v>
      </c>
    </row>
    <row r="418" spans="1:8" ht="63" x14ac:dyDescent="0.25">
      <c r="A418" s="60" t="s">
        <v>716</v>
      </c>
      <c r="B418" s="61">
        <v>803</v>
      </c>
      <c r="C418" s="61" t="s">
        <v>374</v>
      </c>
      <c r="D418" s="61" t="s">
        <v>260</v>
      </c>
      <c r="E418" s="61" t="s">
        <v>715</v>
      </c>
      <c r="F418" s="61">
        <v>600</v>
      </c>
      <c r="G418" s="31">
        <v>3373</v>
      </c>
      <c r="H418" s="31">
        <v>3372.9</v>
      </c>
    </row>
    <row r="419" spans="1:8" ht="47.25" x14ac:dyDescent="0.25">
      <c r="A419" s="60" t="s">
        <v>1172</v>
      </c>
      <c r="B419" s="61">
        <v>803</v>
      </c>
      <c r="C419" s="62" t="s">
        <v>374</v>
      </c>
      <c r="D419" s="62" t="s">
        <v>260</v>
      </c>
      <c r="E419" s="61" t="s">
        <v>1173</v>
      </c>
      <c r="F419" s="61"/>
      <c r="G419" s="31">
        <f>SUM(G420)</f>
        <v>1001.1</v>
      </c>
      <c r="H419" s="31">
        <f>SUM(H420)</f>
        <v>1001.1</v>
      </c>
    </row>
    <row r="420" spans="1:8" ht="78.75" x14ac:dyDescent="0.25">
      <c r="A420" s="60" t="s">
        <v>1174</v>
      </c>
      <c r="B420" s="61">
        <v>803</v>
      </c>
      <c r="C420" s="62" t="s">
        <v>374</v>
      </c>
      <c r="D420" s="62" t="s">
        <v>260</v>
      </c>
      <c r="E420" s="61" t="s">
        <v>1175</v>
      </c>
      <c r="F420" s="61">
        <v>600</v>
      </c>
      <c r="G420" s="31">
        <v>1001.1</v>
      </c>
      <c r="H420" s="31">
        <v>1001.1</v>
      </c>
    </row>
    <row r="421" spans="1:8" ht="47.25" x14ac:dyDescent="0.25">
      <c r="A421" s="60" t="s">
        <v>1001</v>
      </c>
      <c r="B421" s="61">
        <v>803</v>
      </c>
      <c r="C421" s="62" t="s">
        <v>374</v>
      </c>
      <c r="D421" s="62" t="s">
        <v>260</v>
      </c>
      <c r="E421" s="61" t="s">
        <v>999</v>
      </c>
      <c r="F421" s="61"/>
      <c r="G421" s="31">
        <f>SUM(G422)</f>
        <v>7787.3</v>
      </c>
      <c r="H421" s="31">
        <f>SUM(H422)</f>
        <v>7787.1</v>
      </c>
    </row>
    <row r="422" spans="1:8" ht="63" x14ac:dyDescent="0.25">
      <c r="A422" s="60" t="s">
        <v>1002</v>
      </c>
      <c r="B422" s="61">
        <v>803</v>
      </c>
      <c r="C422" s="62" t="s">
        <v>374</v>
      </c>
      <c r="D422" s="62" t="s">
        <v>260</v>
      </c>
      <c r="E422" s="61" t="s">
        <v>1000</v>
      </c>
      <c r="F422" s="61">
        <v>600</v>
      </c>
      <c r="G422" s="31">
        <v>7787.3</v>
      </c>
      <c r="H422" s="31">
        <v>7787.1</v>
      </c>
    </row>
    <row r="423" spans="1:8" ht="15.75" x14ac:dyDescent="0.25">
      <c r="A423" s="60" t="s">
        <v>1176</v>
      </c>
      <c r="B423" s="61">
        <v>803</v>
      </c>
      <c r="C423" s="62" t="s">
        <v>374</v>
      </c>
      <c r="D423" s="62" t="s">
        <v>260</v>
      </c>
      <c r="E423" s="61" t="s">
        <v>1177</v>
      </c>
      <c r="F423" s="61"/>
      <c r="G423" s="31">
        <f>SUM(G424,G425)</f>
        <v>5000</v>
      </c>
      <c r="H423" s="31">
        <f>SUM(H424,H425)</f>
        <v>5000</v>
      </c>
    </row>
    <row r="424" spans="1:8" ht="47.25" hidden="1" x14ac:dyDescent="0.25">
      <c r="A424" s="60" t="s">
        <v>1167</v>
      </c>
      <c r="B424" s="61">
        <v>803</v>
      </c>
      <c r="C424" s="62" t="s">
        <v>374</v>
      </c>
      <c r="D424" s="62" t="s">
        <v>260</v>
      </c>
      <c r="E424" s="61" t="s">
        <v>1178</v>
      </c>
      <c r="F424" s="61">
        <v>600</v>
      </c>
      <c r="G424" s="31">
        <v>0</v>
      </c>
      <c r="H424" s="31">
        <v>0</v>
      </c>
    </row>
    <row r="425" spans="1:8" ht="47.25" x14ac:dyDescent="0.25">
      <c r="A425" s="60" t="s">
        <v>1179</v>
      </c>
      <c r="B425" s="61">
        <v>803</v>
      </c>
      <c r="C425" s="62" t="s">
        <v>374</v>
      </c>
      <c r="D425" s="62" t="s">
        <v>260</v>
      </c>
      <c r="E425" s="61" t="s">
        <v>1180</v>
      </c>
      <c r="F425" s="61">
        <v>600</v>
      </c>
      <c r="G425" s="31">
        <v>5000</v>
      </c>
      <c r="H425" s="31">
        <v>5000</v>
      </c>
    </row>
    <row r="426" spans="1:8" ht="47.25" x14ac:dyDescent="0.25">
      <c r="A426" s="60" t="s">
        <v>536</v>
      </c>
      <c r="B426" s="61">
        <v>803</v>
      </c>
      <c r="C426" s="62" t="s">
        <v>374</v>
      </c>
      <c r="D426" s="62" t="s">
        <v>260</v>
      </c>
      <c r="E426" s="61" t="s">
        <v>537</v>
      </c>
      <c r="F426" s="61"/>
      <c r="G426" s="31">
        <f>SUM(G427:G429)</f>
        <v>124465</v>
      </c>
      <c r="H426" s="31">
        <f>SUM(H427:H429)</f>
        <v>124364.9</v>
      </c>
    </row>
    <row r="427" spans="1:8" ht="63" x14ac:dyDescent="0.25">
      <c r="A427" s="64" t="s">
        <v>627</v>
      </c>
      <c r="B427" s="61">
        <v>803</v>
      </c>
      <c r="C427" s="62" t="s">
        <v>374</v>
      </c>
      <c r="D427" s="62" t="s">
        <v>260</v>
      </c>
      <c r="E427" s="61" t="s">
        <v>628</v>
      </c>
      <c r="F427" s="61">
        <v>600</v>
      </c>
      <c r="G427" s="31">
        <v>70622.8</v>
      </c>
      <c r="H427" s="31">
        <v>70557.8</v>
      </c>
    </row>
    <row r="428" spans="1:8" ht="63" x14ac:dyDescent="0.25">
      <c r="A428" s="64" t="s">
        <v>629</v>
      </c>
      <c r="B428" s="61">
        <v>803</v>
      </c>
      <c r="C428" s="62" t="s">
        <v>374</v>
      </c>
      <c r="D428" s="62" t="s">
        <v>260</v>
      </c>
      <c r="E428" s="61" t="s">
        <v>630</v>
      </c>
      <c r="F428" s="61">
        <v>600</v>
      </c>
      <c r="G428" s="31">
        <v>19179.599999999999</v>
      </c>
      <c r="H428" s="31">
        <v>19166.599999999999</v>
      </c>
    </row>
    <row r="429" spans="1:8" ht="63" x14ac:dyDescent="0.25">
      <c r="A429" s="64" t="s">
        <v>631</v>
      </c>
      <c r="B429" s="61">
        <v>803</v>
      </c>
      <c r="C429" s="62" t="s">
        <v>374</v>
      </c>
      <c r="D429" s="62" t="s">
        <v>260</v>
      </c>
      <c r="E429" s="61" t="s">
        <v>632</v>
      </c>
      <c r="F429" s="61">
        <v>600</v>
      </c>
      <c r="G429" s="31">
        <v>34662.6</v>
      </c>
      <c r="H429" s="31">
        <v>34640.5</v>
      </c>
    </row>
    <row r="430" spans="1:8" ht="31.5" x14ac:dyDescent="0.25">
      <c r="A430" s="60" t="s">
        <v>1093</v>
      </c>
      <c r="B430" s="61">
        <v>803</v>
      </c>
      <c r="C430" s="62" t="s">
        <v>374</v>
      </c>
      <c r="D430" s="62" t="s">
        <v>260</v>
      </c>
      <c r="E430" s="61" t="s">
        <v>398</v>
      </c>
      <c r="F430" s="61"/>
      <c r="G430" s="31">
        <f>G431</f>
        <v>1372.3</v>
      </c>
      <c r="H430" s="31">
        <f>H431</f>
        <v>1000.3</v>
      </c>
    </row>
    <row r="431" spans="1:8" ht="31.5" x14ac:dyDescent="0.25">
      <c r="A431" s="60" t="s">
        <v>446</v>
      </c>
      <c r="B431" s="61">
        <v>803</v>
      </c>
      <c r="C431" s="62" t="s">
        <v>374</v>
      </c>
      <c r="D431" s="62" t="s">
        <v>260</v>
      </c>
      <c r="E431" s="61" t="s">
        <v>427</v>
      </c>
      <c r="F431" s="61"/>
      <c r="G431" s="31">
        <f>SUM(G432:G433)</f>
        <v>1372.3</v>
      </c>
      <c r="H431" s="31">
        <f>SUM(H432:H433)</f>
        <v>1000.3</v>
      </c>
    </row>
    <row r="432" spans="1:8" ht="63" x14ac:dyDescent="0.25">
      <c r="A432" s="60" t="s">
        <v>1181</v>
      </c>
      <c r="B432" s="61">
        <v>803</v>
      </c>
      <c r="C432" s="62" t="s">
        <v>374</v>
      </c>
      <c r="D432" s="62" t="s">
        <v>260</v>
      </c>
      <c r="E432" s="61" t="s">
        <v>1182</v>
      </c>
      <c r="F432" s="61">
        <v>600</v>
      </c>
      <c r="G432" s="31">
        <v>622</v>
      </c>
      <c r="H432" s="31">
        <v>622</v>
      </c>
    </row>
    <row r="433" spans="1:8" ht="63" x14ac:dyDescent="0.25">
      <c r="A433" s="60" t="s">
        <v>1162</v>
      </c>
      <c r="B433" s="61">
        <v>803</v>
      </c>
      <c r="C433" s="62" t="s">
        <v>374</v>
      </c>
      <c r="D433" s="62" t="s">
        <v>260</v>
      </c>
      <c r="E433" s="61" t="s">
        <v>1163</v>
      </c>
      <c r="F433" s="61">
        <v>600</v>
      </c>
      <c r="G433" s="31">
        <v>750.3</v>
      </c>
      <c r="H433" s="31">
        <v>378.3</v>
      </c>
    </row>
    <row r="434" spans="1:8" ht="15.75" x14ac:dyDescent="0.25">
      <c r="A434" s="64" t="s">
        <v>292</v>
      </c>
      <c r="B434" s="61">
        <v>803</v>
      </c>
      <c r="C434" s="62" t="s">
        <v>374</v>
      </c>
      <c r="D434" s="62" t="s">
        <v>260</v>
      </c>
      <c r="E434" s="61" t="s">
        <v>293</v>
      </c>
      <c r="F434" s="61"/>
      <c r="G434" s="35">
        <f>SUM(G435)</f>
        <v>2701.9</v>
      </c>
      <c r="H434" s="35">
        <f>SUM(H435)</f>
        <v>2701.9</v>
      </c>
    </row>
    <row r="435" spans="1:8" ht="15.75" x14ac:dyDescent="0.25">
      <c r="A435" s="64" t="s">
        <v>294</v>
      </c>
      <c r="B435" s="61">
        <v>803</v>
      </c>
      <c r="C435" s="62" t="s">
        <v>374</v>
      </c>
      <c r="D435" s="62" t="s">
        <v>260</v>
      </c>
      <c r="E435" s="61" t="s">
        <v>295</v>
      </c>
      <c r="F435" s="61"/>
      <c r="G435" s="35">
        <f>SUM(G436)</f>
        <v>2701.9</v>
      </c>
      <c r="H435" s="35">
        <f>SUM(H436)</f>
        <v>2701.9</v>
      </c>
    </row>
    <row r="436" spans="1:8" ht="47.25" x14ac:dyDescent="0.25">
      <c r="A436" s="64" t="s">
        <v>639</v>
      </c>
      <c r="B436" s="61">
        <v>803</v>
      </c>
      <c r="C436" s="62" t="s">
        <v>374</v>
      </c>
      <c r="D436" s="62" t="s">
        <v>260</v>
      </c>
      <c r="E436" s="61" t="s">
        <v>322</v>
      </c>
      <c r="F436" s="61">
        <v>600</v>
      </c>
      <c r="G436" s="35">
        <v>2701.9</v>
      </c>
      <c r="H436" s="35">
        <v>2701.9</v>
      </c>
    </row>
    <row r="437" spans="1:8" ht="15.75" x14ac:dyDescent="0.25">
      <c r="A437" s="55" t="s">
        <v>455</v>
      </c>
      <c r="B437" s="56">
        <v>803</v>
      </c>
      <c r="C437" s="57">
        <v>10</v>
      </c>
      <c r="D437" s="57" t="s">
        <v>261</v>
      </c>
      <c r="E437" s="56"/>
      <c r="F437" s="56"/>
      <c r="G437" s="59">
        <f>SUM(G438,G443)</f>
        <v>18722.599999999999</v>
      </c>
      <c r="H437" s="59">
        <f>SUM(H438,H443)</f>
        <v>18688.400000000001</v>
      </c>
    </row>
    <row r="438" spans="1:8" ht="15.75" x14ac:dyDescent="0.25">
      <c r="A438" s="55" t="s">
        <v>458</v>
      </c>
      <c r="B438" s="56">
        <v>803</v>
      </c>
      <c r="C438" s="57">
        <v>10</v>
      </c>
      <c r="D438" s="57" t="s">
        <v>274</v>
      </c>
      <c r="E438" s="56"/>
      <c r="F438" s="56"/>
      <c r="G438" s="59">
        <f t="shared" ref="G438:H441" si="9">SUM(G439)</f>
        <v>52</v>
      </c>
      <c r="H438" s="59">
        <f t="shared" si="9"/>
        <v>34.4</v>
      </c>
    </row>
    <row r="439" spans="1:8" ht="31.5" x14ac:dyDescent="0.25">
      <c r="A439" s="60" t="s">
        <v>1157</v>
      </c>
      <c r="B439" s="61">
        <v>803</v>
      </c>
      <c r="C439" s="62">
        <v>10</v>
      </c>
      <c r="D439" s="62" t="s">
        <v>274</v>
      </c>
      <c r="E439" s="61" t="s">
        <v>464</v>
      </c>
      <c r="F439" s="61"/>
      <c r="G439" s="31">
        <f t="shared" si="9"/>
        <v>52</v>
      </c>
      <c r="H439" s="31">
        <f t="shared" si="9"/>
        <v>34.4</v>
      </c>
    </row>
    <row r="440" spans="1:8" ht="47.25" x14ac:dyDescent="0.25">
      <c r="A440" s="60" t="s">
        <v>465</v>
      </c>
      <c r="B440" s="61">
        <v>803</v>
      </c>
      <c r="C440" s="62">
        <v>10</v>
      </c>
      <c r="D440" s="62" t="s">
        <v>274</v>
      </c>
      <c r="E440" s="61" t="s">
        <v>522</v>
      </c>
      <c r="F440" s="61"/>
      <c r="G440" s="31">
        <f t="shared" si="9"/>
        <v>52</v>
      </c>
      <c r="H440" s="31">
        <f t="shared" si="9"/>
        <v>34.4</v>
      </c>
    </row>
    <row r="441" spans="1:8" ht="94.5" x14ac:dyDescent="0.25">
      <c r="A441" s="60" t="s">
        <v>640</v>
      </c>
      <c r="B441" s="61">
        <v>803</v>
      </c>
      <c r="C441" s="62">
        <v>10</v>
      </c>
      <c r="D441" s="62" t="s">
        <v>274</v>
      </c>
      <c r="E441" s="61" t="s">
        <v>641</v>
      </c>
      <c r="F441" s="61"/>
      <c r="G441" s="31">
        <f t="shared" si="9"/>
        <v>52</v>
      </c>
      <c r="H441" s="31">
        <f t="shared" si="9"/>
        <v>34.4</v>
      </c>
    </row>
    <row r="442" spans="1:8" ht="110.25" x14ac:dyDescent="0.25">
      <c r="A442" s="64" t="s">
        <v>642</v>
      </c>
      <c r="B442" s="61">
        <v>803</v>
      </c>
      <c r="C442" s="62">
        <v>10</v>
      </c>
      <c r="D442" s="62" t="s">
        <v>274</v>
      </c>
      <c r="E442" s="61" t="s">
        <v>643</v>
      </c>
      <c r="F442" s="61">
        <v>600</v>
      </c>
      <c r="G442" s="35">
        <v>52</v>
      </c>
      <c r="H442" s="35">
        <v>34.4</v>
      </c>
    </row>
    <row r="443" spans="1:8" ht="15.75" x14ac:dyDescent="0.25">
      <c r="A443" s="55" t="s">
        <v>461</v>
      </c>
      <c r="B443" s="56">
        <v>803</v>
      </c>
      <c r="C443" s="57">
        <v>10</v>
      </c>
      <c r="D443" s="57" t="s">
        <v>462</v>
      </c>
      <c r="E443" s="56"/>
      <c r="F443" s="56"/>
      <c r="G443" s="59">
        <f>SUM(G444)</f>
        <v>18670.599999999999</v>
      </c>
      <c r="H443" s="59">
        <f>SUM(H444)</f>
        <v>18654</v>
      </c>
    </row>
    <row r="444" spans="1:8" ht="31.5" x14ac:dyDescent="0.3">
      <c r="A444" s="60" t="s">
        <v>303</v>
      </c>
      <c r="B444" s="61">
        <v>803</v>
      </c>
      <c r="C444" s="62">
        <v>10</v>
      </c>
      <c r="D444" s="62" t="s">
        <v>462</v>
      </c>
      <c r="E444" s="61" t="s">
        <v>304</v>
      </c>
      <c r="F444" s="63"/>
      <c r="G444" s="31">
        <f>SUM(G445)</f>
        <v>18670.599999999999</v>
      </c>
      <c r="H444" s="31">
        <f>SUM(H445)</f>
        <v>18654</v>
      </c>
    </row>
    <row r="445" spans="1:8" ht="31.5" x14ac:dyDescent="0.3">
      <c r="A445" s="60" t="s">
        <v>305</v>
      </c>
      <c r="B445" s="61">
        <v>803</v>
      </c>
      <c r="C445" s="62">
        <v>10</v>
      </c>
      <c r="D445" s="62" t="s">
        <v>462</v>
      </c>
      <c r="E445" s="61" t="s">
        <v>306</v>
      </c>
      <c r="F445" s="63"/>
      <c r="G445" s="31">
        <f>SUM(G446:G453)</f>
        <v>18670.599999999999</v>
      </c>
      <c r="H445" s="31">
        <f>SUM(H446:H453)</f>
        <v>18654</v>
      </c>
    </row>
    <row r="446" spans="1:8" ht="94.5" x14ac:dyDescent="0.25">
      <c r="A446" s="64" t="s">
        <v>277</v>
      </c>
      <c r="B446" s="61">
        <v>803</v>
      </c>
      <c r="C446" s="62">
        <v>10</v>
      </c>
      <c r="D446" s="62" t="s">
        <v>462</v>
      </c>
      <c r="E446" s="61" t="s">
        <v>473</v>
      </c>
      <c r="F446" s="61">
        <v>100</v>
      </c>
      <c r="G446" s="31">
        <v>14443.3</v>
      </c>
      <c r="H446" s="31">
        <v>14443.2</v>
      </c>
    </row>
    <row r="447" spans="1:8" ht="47.25" x14ac:dyDescent="0.25">
      <c r="A447" s="65" t="s">
        <v>279</v>
      </c>
      <c r="B447" s="66">
        <v>803</v>
      </c>
      <c r="C447" s="62">
        <v>10</v>
      </c>
      <c r="D447" s="62" t="s">
        <v>462</v>
      </c>
      <c r="E447" s="61" t="s">
        <v>473</v>
      </c>
      <c r="F447" s="66">
        <v>200</v>
      </c>
      <c r="G447" s="31">
        <v>522</v>
      </c>
      <c r="H447" s="31">
        <v>505.7</v>
      </c>
    </row>
    <row r="448" spans="1:8" ht="31.5" hidden="1" x14ac:dyDescent="0.25">
      <c r="A448" s="65" t="s">
        <v>280</v>
      </c>
      <c r="B448" s="66">
        <v>803</v>
      </c>
      <c r="C448" s="62">
        <v>10</v>
      </c>
      <c r="D448" s="62" t="s">
        <v>462</v>
      </c>
      <c r="E448" s="61" t="s">
        <v>473</v>
      </c>
      <c r="F448" s="66">
        <v>800</v>
      </c>
      <c r="G448" s="31"/>
      <c r="H448" s="31"/>
    </row>
    <row r="449" spans="1:8" ht="126" x14ac:dyDescent="0.25">
      <c r="A449" s="64" t="s">
        <v>281</v>
      </c>
      <c r="B449" s="61">
        <v>803</v>
      </c>
      <c r="C449" s="62" t="s">
        <v>346</v>
      </c>
      <c r="D449" s="62" t="s">
        <v>462</v>
      </c>
      <c r="E449" s="61" t="s">
        <v>474</v>
      </c>
      <c r="F449" s="61">
        <v>100</v>
      </c>
      <c r="G449" s="31">
        <v>1004.7</v>
      </c>
      <c r="H449" s="31">
        <v>1004.5</v>
      </c>
    </row>
    <row r="450" spans="1:8" ht="94.5" hidden="1" x14ac:dyDescent="0.25">
      <c r="A450" s="65" t="s">
        <v>283</v>
      </c>
      <c r="B450" s="66">
        <v>803</v>
      </c>
      <c r="C450" s="62" t="s">
        <v>346</v>
      </c>
      <c r="D450" s="62" t="s">
        <v>462</v>
      </c>
      <c r="E450" s="61" t="s">
        <v>474</v>
      </c>
      <c r="F450" s="66">
        <v>200</v>
      </c>
      <c r="G450" s="31">
        <v>0</v>
      </c>
      <c r="H450" s="31">
        <v>0</v>
      </c>
    </row>
    <row r="451" spans="1:8" ht="78.75" x14ac:dyDescent="0.25">
      <c r="A451" s="64" t="s">
        <v>271</v>
      </c>
      <c r="B451" s="61">
        <v>803</v>
      </c>
      <c r="C451" s="62">
        <v>10</v>
      </c>
      <c r="D451" s="62" t="s">
        <v>462</v>
      </c>
      <c r="E451" s="61" t="s">
        <v>475</v>
      </c>
      <c r="F451" s="61">
        <v>100</v>
      </c>
      <c r="G451" s="31">
        <v>404.6</v>
      </c>
      <c r="H451" s="31">
        <v>404.6</v>
      </c>
    </row>
    <row r="452" spans="1:8" ht="94.5" x14ac:dyDescent="0.25">
      <c r="A452" s="64" t="s">
        <v>995</v>
      </c>
      <c r="B452" s="61">
        <v>803</v>
      </c>
      <c r="C452" s="62" t="s">
        <v>346</v>
      </c>
      <c r="D452" s="62" t="s">
        <v>462</v>
      </c>
      <c r="E452" s="61" t="s">
        <v>997</v>
      </c>
      <c r="F452" s="61">
        <v>100</v>
      </c>
      <c r="G452" s="31">
        <v>1942.9</v>
      </c>
      <c r="H452" s="31">
        <v>1942.9</v>
      </c>
    </row>
    <row r="453" spans="1:8" ht="141.75" x14ac:dyDescent="0.25">
      <c r="A453" s="64" t="s">
        <v>992</v>
      </c>
      <c r="B453" s="61">
        <v>803</v>
      </c>
      <c r="C453" s="62" t="s">
        <v>346</v>
      </c>
      <c r="D453" s="62" t="s">
        <v>462</v>
      </c>
      <c r="E453" s="61" t="s">
        <v>998</v>
      </c>
      <c r="F453" s="61">
        <v>100</v>
      </c>
      <c r="G453" s="31">
        <v>353.1</v>
      </c>
      <c r="H453" s="31">
        <v>353.1</v>
      </c>
    </row>
    <row r="454" spans="1:8" ht="15.75" x14ac:dyDescent="0.25">
      <c r="A454" s="55" t="s">
        <v>644</v>
      </c>
      <c r="B454" s="56">
        <v>803</v>
      </c>
      <c r="C454" s="57">
        <v>11</v>
      </c>
      <c r="D454" s="57" t="s">
        <v>261</v>
      </c>
      <c r="E454" s="56"/>
      <c r="F454" s="56"/>
      <c r="G454" s="59">
        <f>G455+G464</f>
        <v>50079.199999999997</v>
      </c>
      <c r="H454" s="59">
        <f>H455+H464</f>
        <v>50065.7</v>
      </c>
    </row>
    <row r="455" spans="1:8" ht="15.75" x14ac:dyDescent="0.25">
      <c r="A455" s="55" t="s">
        <v>645</v>
      </c>
      <c r="B455" s="56">
        <v>803</v>
      </c>
      <c r="C455" s="57">
        <v>11</v>
      </c>
      <c r="D455" s="57" t="s">
        <v>260</v>
      </c>
      <c r="E455" s="56"/>
      <c r="F455" s="56"/>
      <c r="G455" s="59">
        <f>SUM(G456)</f>
        <v>32569.599999999999</v>
      </c>
      <c r="H455" s="59">
        <f>SUM(H456)</f>
        <v>32556.3</v>
      </c>
    </row>
    <row r="456" spans="1:8" ht="31.5" x14ac:dyDescent="0.25">
      <c r="A456" s="60" t="s">
        <v>1183</v>
      </c>
      <c r="B456" s="61">
        <v>803</v>
      </c>
      <c r="C456" s="62">
        <v>11</v>
      </c>
      <c r="D456" s="62" t="s">
        <v>260</v>
      </c>
      <c r="E456" s="61" t="s">
        <v>633</v>
      </c>
      <c r="F456" s="61"/>
      <c r="G456" s="31">
        <f>SUM(G457,G462)</f>
        <v>32569.599999999999</v>
      </c>
      <c r="H456" s="31">
        <f>SUM(H457,H462)</f>
        <v>32556.3</v>
      </c>
    </row>
    <row r="457" spans="1:8" ht="15.75" x14ac:dyDescent="0.25">
      <c r="A457" s="60" t="s">
        <v>634</v>
      </c>
      <c r="B457" s="61">
        <v>803</v>
      </c>
      <c r="C457" s="62">
        <v>11</v>
      </c>
      <c r="D457" s="62" t="s">
        <v>260</v>
      </c>
      <c r="E457" s="61" t="s">
        <v>635</v>
      </c>
      <c r="F457" s="61"/>
      <c r="G457" s="31">
        <f>SUM(G458,G460)</f>
        <v>784.5</v>
      </c>
      <c r="H457" s="31">
        <f>SUM(H458,H460)</f>
        <v>784.5</v>
      </c>
    </row>
    <row r="458" spans="1:8" ht="47.25" x14ac:dyDescent="0.25">
      <c r="A458" s="60" t="s">
        <v>527</v>
      </c>
      <c r="B458" s="61">
        <v>803</v>
      </c>
      <c r="C458" s="62">
        <v>11</v>
      </c>
      <c r="D458" s="62" t="s">
        <v>260</v>
      </c>
      <c r="E458" s="61" t="s">
        <v>646</v>
      </c>
      <c r="F458" s="61"/>
      <c r="G458" s="31">
        <f>SUM(G459)</f>
        <v>784.5</v>
      </c>
      <c r="H458" s="31">
        <f>SUM(H459)</f>
        <v>784.5</v>
      </c>
    </row>
    <row r="459" spans="1:8" ht="47.25" x14ac:dyDescent="0.25">
      <c r="A459" s="64" t="s">
        <v>529</v>
      </c>
      <c r="B459" s="61">
        <v>803</v>
      </c>
      <c r="C459" s="62">
        <v>11</v>
      </c>
      <c r="D459" s="62" t="s">
        <v>260</v>
      </c>
      <c r="E459" s="61" t="s">
        <v>647</v>
      </c>
      <c r="F459" s="61">
        <v>600</v>
      </c>
      <c r="G459" s="31">
        <v>784.5</v>
      </c>
      <c r="H459" s="31">
        <v>784.5</v>
      </c>
    </row>
    <row r="460" spans="1:8" ht="15.75" hidden="1" x14ac:dyDescent="0.25">
      <c r="A460" s="64" t="s">
        <v>636</v>
      </c>
      <c r="B460" s="61">
        <v>803</v>
      </c>
      <c r="C460" s="62">
        <v>11</v>
      </c>
      <c r="D460" s="62" t="s">
        <v>260</v>
      </c>
      <c r="E460" s="61" t="s">
        <v>637</v>
      </c>
      <c r="F460" s="61"/>
      <c r="G460" s="31">
        <f>SUM(G461)</f>
        <v>0</v>
      </c>
      <c r="H460" s="31">
        <f>SUM(H461)</f>
        <v>0</v>
      </c>
    </row>
    <row r="461" spans="1:8" ht="63" hidden="1" x14ac:dyDescent="0.25">
      <c r="A461" s="64" t="s">
        <v>648</v>
      </c>
      <c r="B461" s="61">
        <v>803</v>
      </c>
      <c r="C461" s="62">
        <v>11</v>
      </c>
      <c r="D461" s="62" t="s">
        <v>260</v>
      </c>
      <c r="E461" s="61" t="s">
        <v>649</v>
      </c>
      <c r="F461" s="61">
        <v>600</v>
      </c>
      <c r="G461" s="31">
        <v>0</v>
      </c>
      <c r="H461" s="31">
        <v>0</v>
      </c>
    </row>
    <row r="462" spans="1:8" ht="31.5" x14ac:dyDescent="0.25">
      <c r="A462" s="60" t="s">
        <v>650</v>
      </c>
      <c r="B462" s="61">
        <v>803</v>
      </c>
      <c r="C462" s="62">
        <v>11</v>
      </c>
      <c r="D462" s="62" t="s">
        <v>260</v>
      </c>
      <c r="E462" s="61" t="s">
        <v>651</v>
      </c>
      <c r="F462" s="61"/>
      <c r="G462" s="31">
        <f>SUM(G463)</f>
        <v>31785.1</v>
      </c>
      <c r="H462" s="31">
        <f>SUM(H463)</f>
        <v>31771.8</v>
      </c>
    </row>
    <row r="463" spans="1:8" ht="78.75" x14ac:dyDescent="0.25">
      <c r="A463" s="64" t="s">
        <v>652</v>
      </c>
      <c r="B463" s="61">
        <v>803</v>
      </c>
      <c r="C463" s="62">
        <v>11</v>
      </c>
      <c r="D463" s="62" t="s">
        <v>260</v>
      </c>
      <c r="E463" s="61" t="s">
        <v>653</v>
      </c>
      <c r="F463" s="61">
        <v>600</v>
      </c>
      <c r="G463" s="31">
        <v>31785.1</v>
      </c>
      <c r="H463" s="31">
        <v>31771.8</v>
      </c>
    </row>
    <row r="464" spans="1:8" ht="15.75" x14ac:dyDescent="0.25">
      <c r="A464" s="55" t="s">
        <v>654</v>
      </c>
      <c r="B464" s="56">
        <v>803</v>
      </c>
      <c r="C464" s="57">
        <v>11</v>
      </c>
      <c r="D464" s="57" t="s">
        <v>263</v>
      </c>
      <c r="E464" s="56"/>
      <c r="F464" s="56"/>
      <c r="G464" s="59">
        <f>SUM(G465,G480,G476)</f>
        <v>17509.599999999999</v>
      </c>
      <c r="H464" s="59">
        <f>SUM(H465,H480,H476)</f>
        <v>17509.400000000001</v>
      </c>
    </row>
    <row r="465" spans="1:8" ht="31.5" x14ac:dyDescent="0.25">
      <c r="A465" s="60" t="s">
        <v>1183</v>
      </c>
      <c r="B465" s="61">
        <v>803</v>
      </c>
      <c r="C465" s="62">
        <v>11</v>
      </c>
      <c r="D465" s="62" t="s">
        <v>263</v>
      </c>
      <c r="E465" s="61" t="s">
        <v>633</v>
      </c>
      <c r="F465" s="61"/>
      <c r="G465" s="31">
        <f>SUM(G466)</f>
        <v>11872.3</v>
      </c>
      <c r="H465" s="31">
        <f>SUM(H466)</f>
        <v>11872.1</v>
      </c>
    </row>
    <row r="466" spans="1:8" ht="15.75" x14ac:dyDescent="0.25">
      <c r="A466" s="60" t="s">
        <v>634</v>
      </c>
      <c r="B466" s="61">
        <v>803</v>
      </c>
      <c r="C466" s="62">
        <v>11</v>
      </c>
      <c r="D466" s="62" t="s">
        <v>263</v>
      </c>
      <c r="E466" s="61" t="s">
        <v>635</v>
      </c>
      <c r="F466" s="61"/>
      <c r="G466" s="31">
        <f>SUM(G467,G469,G471,G473)</f>
        <v>11872.3</v>
      </c>
      <c r="H466" s="31">
        <f>SUM(H467,H469,H471,H473)</f>
        <v>11872.1</v>
      </c>
    </row>
    <row r="467" spans="1:8" ht="31.5" x14ac:dyDescent="0.25">
      <c r="A467" s="60" t="s">
        <v>655</v>
      </c>
      <c r="B467" s="61">
        <v>803</v>
      </c>
      <c r="C467" s="62">
        <v>11</v>
      </c>
      <c r="D467" s="62" t="s">
        <v>263</v>
      </c>
      <c r="E467" s="61" t="s">
        <v>656</v>
      </c>
      <c r="F467" s="61"/>
      <c r="G467" s="31">
        <f>SUM(G468:G468)</f>
        <v>2019</v>
      </c>
      <c r="H467" s="31">
        <f>SUM(H468:H468)</f>
        <v>2019</v>
      </c>
    </row>
    <row r="468" spans="1:8" ht="47.25" x14ac:dyDescent="0.25">
      <c r="A468" s="64" t="s">
        <v>657</v>
      </c>
      <c r="B468" s="66">
        <v>803</v>
      </c>
      <c r="C468" s="80">
        <v>11</v>
      </c>
      <c r="D468" s="80" t="s">
        <v>263</v>
      </c>
      <c r="E468" s="61" t="s">
        <v>658</v>
      </c>
      <c r="F468" s="66">
        <v>600</v>
      </c>
      <c r="G468" s="104">
        <v>2019</v>
      </c>
      <c r="H468" s="104">
        <v>2019</v>
      </c>
    </row>
    <row r="469" spans="1:8" ht="31.5" x14ac:dyDescent="0.25">
      <c r="A469" s="64" t="s">
        <v>958</v>
      </c>
      <c r="B469" s="193">
        <v>803</v>
      </c>
      <c r="C469" s="61">
        <v>11</v>
      </c>
      <c r="D469" s="61" t="s">
        <v>263</v>
      </c>
      <c r="E469" s="61" t="s">
        <v>959</v>
      </c>
      <c r="F469" s="66"/>
      <c r="G469" s="104">
        <f>G470</f>
        <v>8340.2999999999993</v>
      </c>
      <c r="H469" s="104">
        <f>H470</f>
        <v>8340.2000000000007</v>
      </c>
    </row>
    <row r="470" spans="1:8" ht="47.25" x14ac:dyDescent="0.25">
      <c r="A470" s="64" t="s">
        <v>961</v>
      </c>
      <c r="B470" s="200">
        <v>803</v>
      </c>
      <c r="C470" s="61" t="s">
        <v>477</v>
      </c>
      <c r="D470" s="61" t="s">
        <v>263</v>
      </c>
      <c r="E470" s="61" t="s">
        <v>960</v>
      </c>
      <c r="F470" s="66">
        <v>600</v>
      </c>
      <c r="G470" s="104">
        <v>8340.2999999999993</v>
      </c>
      <c r="H470" s="104">
        <v>8340.2000000000007</v>
      </c>
    </row>
    <row r="471" spans="1:8" ht="47.25" x14ac:dyDescent="0.25">
      <c r="A471" s="64" t="s">
        <v>1184</v>
      </c>
      <c r="B471" s="200">
        <v>803</v>
      </c>
      <c r="C471" s="61" t="s">
        <v>477</v>
      </c>
      <c r="D471" s="61" t="s">
        <v>263</v>
      </c>
      <c r="E471" s="61" t="s">
        <v>1003</v>
      </c>
      <c r="F471" s="66"/>
      <c r="G471" s="104">
        <f>SUM(G472)</f>
        <v>712.1</v>
      </c>
      <c r="H471" s="104">
        <f>SUM(H472)</f>
        <v>712.1</v>
      </c>
    </row>
    <row r="472" spans="1:8" ht="63" x14ac:dyDescent="0.25">
      <c r="A472" s="64" t="s">
        <v>1002</v>
      </c>
      <c r="B472" s="200">
        <v>803</v>
      </c>
      <c r="C472" s="61" t="s">
        <v>477</v>
      </c>
      <c r="D472" s="61" t="s">
        <v>263</v>
      </c>
      <c r="E472" s="61" t="s">
        <v>1004</v>
      </c>
      <c r="F472" s="66">
        <v>600</v>
      </c>
      <c r="G472" s="104">
        <v>712.1</v>
      </c>
      <c r="H472" s="104">
        <v>712.1</v>
      </c>
    </row>
    <row r="473" spans="1:8" ht="15.75" x14ac:dyDescent="0.25">
      <c r="A473" s="64" t="s">
        <v>636</v>
      </c>
      <c r="B473" s="193">
        <v>803</v>
      </c>
      <c r="C473" s="61">
        <v>11</v>
      </c>
      <c r="D473" s="61" t="s">
        <v>263</v>
      </c>
      <c r="E473" s="61" t="s">
        <v>637</v>
      </c>
      <c r="F473" s="66"/>
      <c r="G473" s="104">
        <f>SUM(G474:G475)</f>
        <v>800.9</v>
      </c>
      <c r="H473" s="104">
        <f>SUM(H474:H475)</f>
        <v>800.8</v>
      </c>
    </row>
    <row r="474" spans="1:8" ht="47.25" hidden="1" x14ac:dyDescent="0.25">
      <c r="A474" s="64" t="s">
        <v>962</v>
      </c>
      <c r="B474" s="200">
        <v>803</v>
      </c>
      <c r="C474" s="61" t="s">
        <v>477</v>
      </c>
      <c r="D474" s="61" t="s">
        <v>263</v>
      </c>
      <c r="E474" s="61" t="s">
        <v>638</v>
      </c>
      <c r="F474" s="66">
        <v>600</v>
      </c>
      <c r="G474" s="104">
        <v>0</v>
      </c>
      <c r="H474" s="104">
        <v>0</v>
      </c>
    </row>
    <row r="475" spans="1:8" ht="63" x14ac:dyDescent="0.25">
      <c r="A475" s="89" t="s">
        <v>660</v>
      </c>
      <c r="B475" s="61">
        <v>803</v>
      </c>
      <c r="C475" s="62" t="s">
        <v>477</v>
      </c>
      <c r="D475" s="62" t="s">
        <v>263</v>
      </c>
      <c r="E475" s="61" t="s">
        <v>661</v>
      </c>
      <c r="F475" s="61">
        <v>600</v>
      </c>
      <c r="G475" s="31">
        <v>800.9</v>
      </c>
      <c r="H475" s="31">
        <v>800.8</v>
      </c>
    </row>
    <row r="476" spans="1:8" ht="31.5" x14ac:dyDescent="0.25">
      <c r="A476" s="60" t="s">
        <v>1093</v>
      </c>
      <c r="B476" s="121">
        <v>803</v>
      </c>
      <c r="C476" s="61" t="s">
        <v>477</v>
      </c>
      <c r="D476" s="61" t="s">
        <v>263</v>
      </c>
      <c r="E476" s="61" t="s">
        <v>398</v>
      </c>
      <c r="F476" s="61"/>
      <c r="G476" s="31">
        <f>G477</f>
        <v>5637.3</v>
      </c>
      <c r="H476" s="31">
        <f>H477</f>
        <v>5637.3</v>
      </c>
    </row>
    <row r="477" spans="1:8" ht="31.5" x14ac:dyDescent="0.25">
      <c r="A477" s="60" t="s">
        <v>446</v>
      </c>
      <c r="B477" s="121">
        <v>803</v>
      </c>
      <c r="C477" s="61" t="s">
        <v>477</v>
      </c>
      <c r="D477" s="61" t="s">
        <v>263</v>
      </c>
      <c r="E477" s="61" t="s">
        <v>427</v>
      </c>
      <c r="F477" s="61"/>
      <c r="G477" s="31">
        <f>SUM(G478:G479)</f>
        <v>5637.3</v>
      </c>
      <c r="H477" s="31">
        <f>SUM(H478:H479)</f>
        <v>5637.3</v>
      </c>
    </row>
    <row r="478" spans="1:8" ht="63" x14ac:dyDescent="0.25">
      <c r="A478" s="89" t="s">
        <v>957</v>
      </c>
      <c r="B478" s="121">
        <v>803</v>
      </c>
      <c r="C478" s="61" t="s">
        <v>477</v>
      </c>
      <c r="D478" s="61" t="s">
        <v>263</v>
      </c>
      <c r="E478" s="61" t="s">
        <v>1185</v>
      </c>
      <c r="F478" s="61">
        <v>600</v>
      </c>
      <c r="G478" s="31">
        <v>699.3</v>
      </c>
      <c r="H478" s="31">
        <v>699.3</v>
      </c>
    </row>
    <row r="479" spans="1:8" ht="63" x14ac:dyDescent="0.25">
      <c r="A479" s="89" t="s">
        <v>963</v>
      </c>
      <c r="B479" s="121">
        <v>803</v>
      </c>
      <c r="C479" s="61" t="s">
        <v>477</v>
      </c>
      <c r="D479" s="61" t="s">
        <v>263</v>
      </c>
      <c r="E479" s="61" t="s">
        <v>1186</v>
      </c>
      <c r="F479" s="61">
        <v>600</v>
      </c>
      <c r="G479" s="31">
        <v>4938</v>
      </c>
      <c r="H479" s="31">
        <v>4938</v>
      </c>
    </row>
    <row r="480" spans="1:8" ht="15.75" hidden="1" x14ac:dyDescent="0.25">
      <c r="A480" s="73" t="s">
        <v>292</v>
      </c>
      <c r="B480" s="61"/>
      <c r="C480" s="62">
        <v>11</v>
      </c>
      <c r="D480" s="62" t="s">
        <v>263</v>
      </c>
      <c r="E480" s="61" t="s">
        <v>293</v>
      </c>
      <c r="F480" s="61"/>
      <c r="G480" s="31">
        <f>SUM(G481)</f>
        <v>0</v>
      </c>
      <c r="H480" s="31">
        <f>SUM(H481)</f>
        <v>0</v>
      </c>
    </row>
    <row r="481" spans="1:8" ht="15.75" hidden="1" x14ac:dyDescent="0.25">
      <c r="A481" s="73" t="s">
        <v>294</v>
      </c>
      <c r="B481" s="61"/>
      <c r="C481" s="62">
        <v>11</v>
      </c>
      <c r="D481" s="62" t="s">
        <v>263</v>
      </c>
      <c r="E481" s="61" t="s">
        <v>295</v>
      </c>
      <c r="F481" s="61"/>
      <c r="G481" s="31">
        <f>SUM(G482)</f>
        <v>0</v>
      </c>
      <c r="H481" s="31">
        <f>SUM(H482)</f>
        <v>0</v>
      </c>
    </row>
    <row r="482" spans="1:8" ht="47.25" hidden="1" x14ac:dyDescent="0.25">
      <c r="A482" s="73" t="s">
        <v>639</v>
      </c>
      <c r="B482" s="61"/>
      <c r="C482" s="62">
        <v>11</v>
      </c>
      <c r="D482" s="62" t="s">
        <v>263</v>
      </c>
      <c r="E482" s="61" t="s">
        <v>405</v>
      </c>
      <c r="F482" s="61">
        <v>600</v>
      </c>
      <c r="G482" s="31"/>
      <c r="H482" s="31"/>
    </row>
    <row r="483" spans="1:8" ht="15.75" hidden="1" x14ac:dyDescent="0.25">
      <c r="A483" s="55" t="s">
        <v>662</v>
      </c>
      <c r="B483" s="56">
        <v>804</v>
      </c>
      <c r="C483" s="70"/>
      <c r="D483" s="71"/>
      <c r="E483" s="71"/>
      <c r="F483" s="72"/>
      <c r="G483" s="59">
        <f>SUM(G485)</f>
        <v>0</v>
      </c>
      <c r="H483" s="59">
        <f>SUM(H485)</f>
        <v>0</v>
      </c>
    </row>
    <row r="484" spans="1:8" ht="15.75" hidden="1" x14ac:dyDescent="0.25">
      <c r="A484" s="55" t="s">
        <v>259</v>
      </c>
      <c r="B484" s="56">
        <v>804</v>
      </c>
      <c r="C484" s="67" t="s">
        <v>260</v>
      </c>
      <c r="D484" s="68" t="s">
        <v>261</v>
      </c>
      <c r="E484" s="68"/>
      <c r="F484" s="69"/>
      <c r="G484" s="59">
        <f>G485</f>
        <v>0</v>
      </c>
      <c r="H484" s="59">
        <f>H485</f>
        <v>0</v>
      </c>
    </row>
    <row r="485" spans="1:8" ht="47.25" hidden="1" x14ac:dyDescent="0.25">
      <c r="A485" s="55" t="s">
        <v>663</v>
      </c>
      <c r="B485" s="56">
        <v>804</v>
      </c>
      <c r="C485" s="67" t="s">
        <v>260</v>
      </c>
      <c r="D485" s="68" t="s">
        <v>326</v>
      </c>
      <c r="E485" s="68"/>
      <c r="F485" s="69"/>
      <c r="G485" s="59">
        <f>SUM(G487)</f>
        <v>0</v>
      </c>
      <c r="H485" s="59">
        <f>SUM(H487)</f>
        <v>0</v>
      </c>
    </row>
    <row r="486" spans="1:8" ht="15.75" hidden="1" x14ac:dyDescent="0.25">
      <c r="A486" s="60" t="s">
        <v>662</v>
      </c>
      <c r="B486" s="61">
        <v>804</v>
      </c>
      <c r="C486" s="70" t="s">
        <v>260</v>
      </c>
      <c r="D486" s="71" t="s">
        <v>326</v>
      </c>
      <c r="E486" s="71" t="s">
        <v>664</v>
      </c>
      <c r="F486" s="69"/>
      <c r="G486" s="31">
        <f>SUM(G487)</f>
        <v>0</v>
      </c>
      <c r="H486" s="31">
        <f>SUM(H487)</f>
        <v>0</v>
      </c>
    </row>
    <row r="487" spans="1:8" ht="31.5" hidden="1" x14ac:dyDescent="0.25">
      <c r="A487" s="60" t="s">
        <v>665</v>
      </c>
      <c r="B487" s="61">
        <v>804</v>
      </c>
      <c r="C487" s="70" t="s">
        <v>260</v>
      </c>
      <c r="D487" s="71" t="s">
        <v>326</v>
      </c>
      <c r="E487" s="71" t="s">
        <v>666</v>
      </c>
      <c r="F487" s="69"/>
      <c r="G487" s="31">
        <f>SUM(G488)</f>
        <v>0</v>
      </c>
      <c r="H487" s="31">
        <f>SUM(H488)</f>
        <v>0</v>
      </c>
    </row>
    <row r="488" spans="1:8" ht="94.5" hidden="1" x14ac:dyDescent="0.25">
      <c r="A488" s="64" t="s">
        <v>667</v>
      </c>
      <c r="B488" s="61">
        <v>804</v>
      </c>
      <c r="C488" s="70" t="s">
        <v>260</v>
      </c>
      <c r="D488" s="71" t="s">
        <v>326</v>
      </c>
      <c r="E488" s="71" t="s">
        <v>668</v>
      </c>
      <c r="F488" s="72">
        <v>100</v>
      </c>
      <c r="G488" s="31">
        <v>0</v>
      </c>
      <c r="H488" s="31">
        <v>0</v>
      </c>
    </row>
    <row r="489" spans="1:8" ht="15.75" x14ac:dyDescent="0.25">
      <c r="A489" s="116" t="s">
        <v>669</v>
      </c>
      <c r="B489" s="56">
        <v>805</v>
      </c>
      <c r="C489" s="117"/>
      <c r="D489" s="117"/>
      <c r="E489" s="118"/>
      <c r="F489" s="118"/>
      <c r="G489" s="59">
        <f t="shared" ref="G489:H491" si="10">SUM(G490)</f>
        <v>6014.4999999999991</v>
      </c>
      <c r="H489" s="59">
        <f t="shared" si="10"/>
        <v>6014.2</v>
      </c>
    </row>
    <row r="490" spans="1:8" ht="15.75" x14ac:dyDescent="0.25">
      <c r="A490" s="55" t="s">
        <v>259</v>
      </c>
      <c r="B490" s="67">
        <v>805</v>
      </c>
      <c r="C490" s="57" t="s">
        <v>260</v>
      </c>
      <c r="D490" s="57" t="s">
        <v>261</v>
      </c>
      <c r="E490" s="56"/>
      <c r="F490" s="118"/>
      <c r="G490" s="59">
        <f t="shared" si="10"/>
        <v>6014.4999999999991</v>
      </c>
      <c r="H490" s="59">
        <f t="shared" si="10"/>
        <v>6014.2</v>
      </c>
    </row>
    <row r="491" spans="1:8" ht="15.75" x14ac:dyDescent="0.25">
      <c r="A491" s="55" t="s">
        <v>670</v>
      </c>
      <c r="B491" s="67">
        <v>805</v>
      </c>
      <c r="C491" s="57" t="s">
        <v>260</v>
      </c>
      <c r="D491" s="57" t="s">
        <v>450</v>
      </c>
      <c r="E491" s="56"/>
      <c r="F491" s="56"/>
      <c r="G491" s="59">
        <f t="shared" si="10"/>
        <v>6014.4999999999991</v>
      </c>
      <c r="H491" s="59">
        <f t="shared" si="10"/>
        <v>6014.2</v>
      </c>
    </row>
    <row r="492" spans="1:8" ht="15.75" x14ac:dyDescent="0.25">
      <c r="A492" s="60" t="s">
        <v>669</v>
      </c>
      <c r="B492" s="70">
        <v>805</v>
      </c>
      <c r="C492" s="62" t="s">
        <v>260</v>
      </c>
      <c r="D492" s="62" t="s">
        <v>450</v>
      </c>
      <c r="E492" s="61" t="s">
        <v>671</v>
      </c>
      <c r="F492" s="61"/>
      <c r="G492" s="31">
        <f>G493+G499</f>
        <v>6014.4999999999991</v>
      </c>
      <c r="H492" s="31">
        <f>H493+H499</f>
        <v>6014.2</v>
      </c>
    </row>
    <row r="493" spans="1:8" ht="31.5" x14ac:dyDescent="0.25">
      <c r="A493" s="60" t="s">
        <v>672</v>
      </c>
      <c r="B493" s="70">
        <v>805</v>
      </c>
      <c r="C493" s="62" t="s">
        <v>260</v>
      </c>
      <c r="D493" s="62" t="s">
        <v>450</v>
      </c>
      <c r="E493" s="61" t="s">
        <v>673</v>
      </c>
      <c r="F493" s="61"/>
      <c r="G493" s="31">
        <f>SUM(G494:G498)</f>
        <v>6014.4999999999991</v>
      </c>
      <c r="H493" s="31">
        <f>SUM(H494:H498)</f>
        <v>6014.2</v>
      </c>
    </row>
    <row r="494" spans="1:8" ht="94.5" x14ac:dyDescent="0.25">
      <c r="A494" s="64" t="s">
        <v>674</v>
      </c>
      <c r="B494" s="70">
        <v>805</v>
      </c>
      <c r="C494" s="62" t="s">
        <v>260</v>
      </c>
      <c r="D494" s="62" t="s">
        <v>450</v>
      </c>
      <c r="E494" s="61" t="s">
        <v>675</v>
      </c>
      <c r="F494" s="61">
        <v>100</v>
      </c>
      <c r="G494" s="31">
        <v>5745.5</v>
      </c>
      <c r="H494" s="31">
        <v>5745.4</v>
      </c>
    </row>
    <row r="495" spans="1:8" ht="63" x14ac:dyDescent="0.25">
      <c r="A495" s="64" t="s">
        <v>1187</v>
      </c>
      <c r="B495" s="70">
        <v>805</v>
      </c>
      <c r="C495" s="62" t="s">
        <v>260</v>
      </c>
      <c r="D495" s="62" t="s">
        <v>450</v>
      </c>
      <c r="E495" s="61" t="s">
        <v>675</v>
      </c>
      <c r="F495" s="61">
        <v>200</v>
      </c>
      <c r="G495" s="31">
        <v>12.2</v>
      </c>
      <c r="H495" s="31">
        <v>12.1</v>
      </c>
    </row>
    <row r="496" spans="1:8" ht="47.25" x14ac:dyDescent="0.25">
      <c r="A496" s="64" t="s">
        <v>1188</v>
      </c>
      <c r="B496" s="70">
        <v>805</v>
      </c>
      <c r="C496" s="62" t="s">
        <v>260</v>
      </c>
      <c r="D496" s="62" t="s">
        <v>450</v>
      </c>
      <c r="E496" s="61" t="s">
        <v>675</v>
      </c>
      <c r="F496" s="61">
        <v>800</v>
      </c>
      <c r="G496" s="31">
        <v>0.9</v>
      </c>
      <c r="H496" s="31">
        <v>0.8</v>
      </c>
    </row>
    <row r="497" spans="1:8" ht="78.75" hidden="1" x14ac:dyDescent="0.25">
      <c r="A497" s="64" t="s">
        <v>271</v>
      </c>
      <c r="B497" s="61">
        <v>805</v>
      </c>
      <c r="C497" s="62" t="s">
        <v>260</v>
      </c>
      <c r="D497" s="62" t="s">
        <v>450</v>
      </c>
      <c r="E497" s="61" t="s">
        <v>676</v>
      </c>
      <c r="F497" s="61">
        <v>100</v>
      </c>
      <c r="G497" s="31">
        <v>0</v>
      </c>
      <c r="H497" s="31">
        <v>0</v>
      </c>
    </row>
    <row r="498" spans="1:8" ht="94.5" x14ac:dyDescent="0.25">
      <c r="A498" s="64" t="s">
        <v>995</v>
      </c>
      <c r="B498" s="61">
        <v>805</v>
      </c>
      <c r="C498" s="62" t="s">
        <v>260</v>
      </c>
      <c r="D498" s="62" t="s">
        <v>450</v>
      </c>
      <c r="E498" s="61" t="s">
        <v>1189</v>
      </c>
      <c r="F498" s="61">
        <v>100</v>
      </c>
      <c r="G498" s="31">
        <v>255.9</v>
      </c>
      <c r="H498" s="31">
        <v>255.9</v>
      </c>
    </row>
    <row r="499" spans="1:8" ht="31.5" hidden="1" x14ac:dyDescent="0.25">
      <c r="A499" s="60" t="s">
        <v>718</v>
      </c>
      <c r="B499" s="70">
        <v>805</v>
      </c>
      <c r="C499" s="62" t="s">
        <v>260</v>
      </c>
      <c r="D499" s="62" t="s">
        <v>450</v>
      </c>
      <c r="E499" s="61" t="s">
        <v>717</v>
      </c>
      <c r="F499" s="61"/>
      <c r="G499" s="31">
        <f>G500</f>
        <v>0</v>
      </c>
      <c r="H499" s="31">
        <f>H500</f>
        <v>0</v>
      </c>
    </row>
    <row r="500" spans="1:8" ht="47.25" hidden="1" x14ac:dyDescent="0.25">
      <c r="A500" s="64" t="s">
        <v>720</v>
      </c>
      <c r="B500" s="70">
        <v>805</v>
      </c>
      <c r="C500" s="62" t="s">
        <v>260</v>
      </c>
      <c r="D500" s="62" t="s">
        <v>450</v>
      </c>
      <c r="E500" s="61" t="s">
        <v>719</v>
      </c>
      <c r="F500" s="61">
        <v>200</v>
      </c>
      <c r="G500" s="31"/>
      <c r="H500" s="31"/>
    </row>
    <row r="501" spans="1:8" ht="15.75" x14ac:dyDescent="0.25">
      <c r="A501" s="55" t="s">
        <v>677</v>
      </c>
      <c r="B501" s="67">
        <v>806</v>
      </c>
      <c r="C501" s="70"/>
      <c r="D501" s="70"/>
      <c r="E501" s="70"/>
      <c r="F501" s="70"/>
      <c r="G501" s="59">
        <f t="shared" ref="G501:H504" si="11">SUM(G502)</f>
        <v>4503.2</v>
      </c>
      <c r="H501" s="59">
        <f t="shared" si="11"/>
        <v>4503</v>
      </c>
    </row>
    <row r="502" spans="1:8" ht="15.75" x14ac:dyDescent="0.25">
      <c r="A502" s="55" t="s">
        <v>259</v>
      </c>
      <c r="B502" s="67">
        <v>806</v>
      </c>
      <c r="C502" s="57" t="s">
        <v>260</v>
      </c>
      <c r="D502" s="57" t="s">
        <v>261</v>
      </c>
      <c r="E502" s="70"/>
      <c r="F502" s="70"/>
      <c r="G502" s="59">
        <f t="shared" si="11"/>
        <v>4503.2</v>
      </c>
      <c r="H502" s="59">
        <f t="shared" si="11"/>
        <v>4503</v>
      </c>
    </row>
    <row r="503" spans="1:8" ht="47.25" x14ac:dyDescent="0.25">
      <c r="A503" s="55" t="s">
        <v>472</v>
      </c>
      <c r="B503" s="67">
        <v>806</v>
      </c>
      <c r="C503" s="57" t="s">
        <v>260</v>
      </c>
      <c r="D503" s="57" t="s">
        <v>462</v>
      </c>
      <c r="E503" s="56"/>
      <c r="F503" s="56"/>
      <c r="G503" s="59">
        <f t="shared" si="11"/>
        <v>4503.2</v>
      </c>
      <c r="H503" s="59">
        <f t="shared" si="11"/>
        <v>4503</v>
      </c>
    </row>
    <row r="504" spans="1:8" ht="15.75" x14ac:dyDescent="0.25">
      <c r="A504" s="60" t="s">
        <v>677</v>
      </c>
      <c r="B504" s="70">
        <v>806</v>
      </c>
      <c r="C504" s="62" t="s">
        <v>260</v>
      </c>
      <c r="D504" s="62" t="s">
        <v>462</v>
      </c>
      <c r="E504" s="61" t="s">
        <v>678</v>
      </c>
      <c r="F504" s="61"/>
      <c r="G504" s="31">
        <f t="shared" si="11"/>
        <v>4503.2</v>
      </c>
      <c r="H504" s="31">
        <f t="shared" si="11"/>
        <v>4503</v>
      </c>
    </row>
    <row r="505" spans="1:8" ht="31.5" x14ac:dyDescent="0.25">
      <c r="A505" s="60" t="s">
        <v>679</v>
      </c>
      <c r="B505" s="70">
        <v>806</v>
      </c>
      <c r="C505" s="62" t="s">
        <v>260</v>
      </c>
      <c r="D505" s="62" t="s">
        <v>462</v>
      </c>
      <c r="E505" s="61" t="s">
        <v>680</v>
      </c>
      <c r="F505" s="61"/>
      <c r="G505" s="31">
        <f>SUM(G506:G509)</f>
        <v>4503.2</v>
      </c>
      <c r="H505" s="31">
        <f>SUM(H506:H509)</f>
        <v>4503</v>
      </c>
    </row>
    <row r="506" spans="1:8" ht="94.5" x14ac:dyDescent="0.25">
      <c r="A506" s="64" t="s">
        <v>277</v>
      </c>
      <c r="B506" s="70">
        <v>806</v>
      </c>
      <c r="C506" s="62" t="s">
        <v>260</v>
      </c>
      <c r="D506" s="62" t="s">
        <v>462</v>
      </c>
      <c r="E506" s="61" t="s">
        <v>681</v>
      </c>
      <c r="F506" s="61">
        <v>100</v>
      </c>
      <c r="G506" s="31">
        <v>3969</v>
      </c>
      <c r="H506" s="31">
        <v>3969</v>
      </c>
    </row>
    <row r="507" spans="1:8" ht="126" x14ac:dyDescent="0.25">
      <c r="A507" s="64" t="s">
        <v>281</v>
      </c>
      <c r="B507" s="70">
        <v>806</v>
      </c>
      <c r="C507" s="62" t="s">
        <v>260</v>
      </c>
      <c r="D507" s="62" t="s">
        <v>462</v>
      </c>
      <c r="E507" s="61" t="s">
        <v>1190</v>
      </c>
      <c r="F507" s="61">
        <v>100</v>
      </c>
      <c r="G507" s="31">
        <v>278.3</v>
      </c>
      <c r="H507" s="31">
        <v>278.10000000000002</v>
      </c>
    </row>
    <row r="508" spans="1:8" ht="78.75" hidden="1" x14ac:dyDescent="0.25">
      <c r="A508" s="64" t="s">
        <v>271</v>
      </c>
      <c r="B508" s="61">
        <v>806</v>
      </c>
      <c r="C508" s="62" t="s">
        <v>260</v>
      </c>
      <c r="D508" s="62" t="s">
        <v>462</v>
      </c>
      <c r="E508" s="61" t="s">
        <v>682</v>
      </c>
      <c r="F508" s="61">
        <v>100</v>
      </c>
      <c r="G508" s="31">
        <v>0</v>
      </c>
      <c r="H508" s="31">
        <v>0</v>
      </c>
    </row>
    <row r="509" spans="1:8" ht="94.5" x14ac:dyDescent="0.25">
      <c r="A509" s="64" t="s">
        <v>995</v>
      </c>
      <c r="B509" s="61">
        <v>805</v>
      </c>
      <c r="C509" s="62" t="s">
        <v>260</v>
      </c>
      <c r="D509" s="62" t="s">
        <v>462</v>
      </c>
      <c r="E509" s="61" t="s">
        <v>1005</v>
      </c>
      <c r="F509" s="61">
        <v>100</v>
      </c>
      <c r="G509" s="31">
        <v>255.9</v>
      </c>
      <c r="H509" s="31">
        <v>255.9</v>
      </c>
    </row>
    <row r="510" spans="1:8" ht="15.75" x14ac:dyDescent="0.25">
      <c r="A510" s="119" t="s">
        <v>683</v>
      </c>
      <c r="B510" s="67"/>
      <c r="C510" s="67"/>
      <c r="D510" s="67"/>
      <c r="E510" s="67"/>
      <c r="F510" s="67"/>
      <c r="G510" s="59">
        <f>SUM(G11,G216,G274,G483,G489,G501)</f>
        <v>2057519.7</v>
      </c>
      <c r="H510" s="59">
        <f>SUM(H11,H216,H274,H483,H489,H501)</f>
        <v>1913135.3</v>
      </c>
    </row>
  </sheetData>
  <mergeCells count="1">
    <mergeCell ref="A6:H6"/>
  </mergeCells>
  <pageMargins left="0.70866141732283472" right="0.43307086614173229" top="0.47244094488188981" bottom="0.43307086614173229" header="0.31496062992125984" footer="0.31496062992125984"/>
  <pageSetup paperSize="9" scale="71" fitToHeight="26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3"/>
  <sheetViews>
    <sheetView showZeros="0" zoomScaleNormal="100" workbookViewId="0">
      <selection activeCell="P8" sqref="P8"/>
    </sheetView>
  </sheetViews>
  <sheetFormatPr defaultRowHeight="15" x14ac:dyDescent="0.25"/>
  <cols>
    <col min="1" max="1" width="90" style="14" customWidth="1"/>
    <col min="2" max="2" width="16.140625" style="33" customWidth="1"/>
    <col min="3" max="3" width="4.42578125" style="33" customWidth="1"/>
    <col min="4" max="4" width="3.42578125" style="33" bestFit="1" customWidth="1"/>
    <col min="5" max="5" width="3.85546875" style="33" bestFit="1" customWidth="1"/>
    <col min="6" max="6" width="14.7109375" style="12" customWidth="1"/>
    <col min="7" max="7" width="14.42578125" style="12" hidden="1" customWidth="1"/>
    <col min="8" max="8" width="15.85546875" style="12" hidden="1" customWidth="1"/>
    <col min="9" max="9" width="17.28515625" style="12" hidden="1" customWidth="1"/>
    <col min="10" max="10" width="14.7109375" style="14" customWidth="1"/>
    <col min="11" max="11" width="14.42578125" style="14" hidden="1" customWidth="1"/>
    <col min="12" max="12" width="15.85546875" style="14" hidden="1" customWidth="1"/>
    <col min="13" max="13" width="17.28515625" style="14" hidden="1" customWidth="1"/>
    <col min="14" max="14" width="14.140625" style="14" customWidth="1"/>
    <col min="15" max="15" width="15.28515625" customWidth="1"/>
    <col min="257" max="257" width="90" customWidth="1"/>
    <col min="258" max="258" width="16.140625" customWidth="1"/>
    <col min="259" max="259" width="4.42578125" customWidth="1"/>
    <col min="260" max="260" width="3.42578125" bestFit="1" customWidth="1"/>
    <col min="261" max="261" width="3.85546875" bestFit="1" customWidth="1"/>
    <col min="262" max="262" width="14.7109375" customWidth="1"/>
    <col min="263" max="263" width="14.42578125" customWidth="1"/>
    <col min="264" max="264" width="15.85546875" customWidth="1"/>
    <col min="265" max="265" width="17.28515625" customWidth="1"/>
    <col min="267" max="267" width="9.42578125" bestFit="1" customWidth="1"/>
    <col min="513" max="513" width="90" customWidth="1"/>
    <col min="514" max="514" width="16.140625" customWidth="1"/>
    <col min="515" max="515" width="4.42578125" customWidth="1"/>
    <col min="516" max="516" width="3.42578125" bestFit="1" customWidth="1"/>
    <col min="517" max="517" width="3.85546875" bestFit="1" customWidth="1"/>
    <col min="518" max="518" width="14.7109375" customWidth="1"/>
    <col min="519" max="519" width="14.42578125" customWidth="1"/>
    <col min="520" max="520" width="15.85546875" customWidth="1"/>
    <col min="521" max="521" width="17.28515625" customWidth="1"/>
    <col min="523" max="523" width="9.42578125" bestFit="1" customWidth="1"/>
    <col min="769" max="769" width="90" customWidth="1"/>
    <col min="770" max="770" width="16.140625" customWidth="1"/>
    <col min="771" max="771" width="4.42578125" customWidth="1"/>
    <col min="772" max="772" width="3.42578125" bestFit="1" customWidth="1"/>
    <col min="773" max="773" width="3.85546875" bestFit="1" customWidth="1"/>
    <col min="774" max="774" width="14.7109375" customWidth="1"/>
    <col min="775" max="775" width="14.42578125" customWidth="1"/>
    <col min="776" max="776" width="15.85546875" customWidth="1"/>
    <col min="777" max="777" width="17.28515625" customWidth="1"/>
    <col min="779" max="779" width="9.42578125" bestFit="1" customWidth="1"/>
    <col min="1025" max="1025" width="90" customWidth="1"/>
    <col min="1026" max="1026" width="16.140625" customWidth="1"/>
    <col min="1027" max="1027" width="4.42578125" customWidth="1"/>
    <col min="1028" max="1028" width="3.42578125" bestFit="1" customWidth="1"/>
    <col min="1029" max="1029" width="3.85546875" bestFit="1" customWidth="1"/>
    <col min="1030" max="1030" width="14.7109375" customWidth="1"/>
    <col min="1031" max="1031" width="14.42578125" customWidth="1"/>
    <col min="1032" max="1032" width="15.85546875" customWidth="1"/>
    <col min="1033" max="1033" width="17.28515625" customWidth="1"/>
    <col min="1035" max="1035" width="9.42578125" bestFit="1" customWidth="1"/>
    <col min="1281" max="1281" width="90" customWidth="1"/>
    <col min="1282" max="1282" width="16.140625" customWidth="1"/>
    <col min="1283" max="1283" width="4.42578125" customWidth="1"/>
    <col min="1284" max="1284" width="3.42578125" bestFit="1" customWidth="1"/>
    <col min="1285" max="1285" width="3.85546875" bestFit="1" customWidth="1"/>
    <col min="1286" max="1286" width="14.7109375" customWidth="1"/>
    <col min="1287" max="1287" width="14.42578125" customWidth="1"/>
    <col min="1288" max="1288" width="15.85546875" customWidth="1"/>
    <col min="1289" max="1289" width="17.28515625" customWidth="1"/>
    <col min="1291" max="1291" width="9.42578125" bestFit="1" customWidth="1"/>
    <col min="1537" max="1537" width="90" customWidth="1"/>
    <col min="1538" max="1538" width="16.140625" customWidth="1"/>
    <col min="1539" max="1539" width="4.42578125" customWidth="1"/>
    <col min="1540" max="1540" width="3.42578125" bestFit="1" customWidth="1"/>
    <col min="1541" max="1541" width="3.85546875" bestFit="1" customWidth="1"/>
    <col min="1542" max="1542" width="14.7109375" customWidth="1"/>
    <col min="1543" max="1543" width="14.42578125" customWidth="1"/>
    <col min="1544" max="1544" width="15.85546875" customWidth="1"/>
    <col min="1545" max="1545" width="17.28515625" customWidth="1"/>
    <col min="1547" max="1547" width="9.42578125" bestFit="1" customWidth="1"/>
    <col min="1793" max="1793" width="90" customWidth="1"/>
    <col min="1794" max="1794" width="16.140625" customWidth="1"/>
    <col min="1795" max="1795" width="4.42578125" customWidth="1"/>
    <col min="1796" max="1796" width="3.42578125" bestFit="1" customWidth="1"/>
    <col min="1797" max="1797" width="3.85546875" bestFit="1" customWidth="1"/>
    <col min="1798" max="1798" width="14.7109375" customWidth="1"/>
    <col min="1799" max="1799" width="14.42578125" customWidth="1"/>
    <col min="1800" max="1800" width="15.85546875" customWidth="1"/>
    <col min="1801" max="1801" width="17.28515625" customWidth="1"/>
    <col min="1803" max="1803" width="9.42578125" bestFit="1" customWidth="1"/>
    <col min="2049" max="2049" width="90" customWidth="1"/>
    <col min="2050" max="2050" width="16.140625" customWidth="1"/>
    <col min="2051" max="2051" width="4.42578125" customWidth="1"/>
    <col min="2052" max="2052" width="3.42578125" bestFit="1" customWidth="1"/>
    <col min="2053" max="2053" width="3.85546875" bestFit="1" customWidth="1"/>
    <col min="2054" max="2054" width="14.7109375" customWidth="1"/>
    <col min="2055" max="2055" width="14.42578125" customWidth="1"/>
    <col min="2056" max="2056" width="15.85546875" customWidth="1"/>
    <col min="2057" max="2057" width="17.28515625" customWidth="1"/>
    <col min="2059" max="2059" width="9.42578125" bestFit="1" customWidth="1"/>
    <col min="2305" max="2305" width="90" customWidth="1"/>
    <col min="2306" max="2306" width="16.140625" customWidth="1"/>
    <col min="2307" max="2307" width="4.42578125" customWidth="1"/>
    <col min="2308" max="2308" width="3.42578125" bestFit="1" customWidth="1"/>
    <col min="2309" max="2309" width="3.85546875" bestFit="1" customWidth="1"/>
    <col min="2310" max="2310" width="14.7109375" customWidth="1"/>
    <col min="2311" max="2311" width="14.42578125" customWidth="1"/>
    <col min="2312" max="2312" width="15.85546875" customWidth="1"/>
    <col min="2313" max="2313" width="17.28515625" customWidth="1"/>
    <col min="2315" max="2315" width="9.42578125" bestFit="1" customWidth="1"/>
    <col min="2561" max="2561" width="90" customWidth="1"/>
    <col min="2562" max="2562" width="16.140625" customWidth="1"/>
    <col min="2563" max="2563" width="4.42578125" customWidth="1"/>
    <col min="2564" max="2564" width="3.42578125" bestFit="1" customWidth="1"/>
    <col min="2565" max="2565" width="3.85546875" bestFit="1" customWidth="1"/>
    <col min="2566" max="2566" width="14.7109375" customWidth="1"/>
    <col min="2567" max="2567" width="14.42578125" customWidth="1"/>
    <col min="2568" max="2568" width="15.85546875" customWidth="1"/>
    <col min="2569" max="2569" width="17.28515625" customWidth="1"/>
    <col min="2571" max="2571" width="9.42578125" bestFit="1" customWidth="1"/>
    <col min="2817" max="2817" width="90" customWidth="1"/>
    <col min="2818" max="2818" width="16.140625" customWidth="1"/>
    <col min="2819" max="2819" width="4.42578125" customWidth="1"/>
    <col min="2820" max="2820" width="3.42578125" bestFit="1" customWidth="1"/>
    <col min="2821" max="2821" width="3.85546875" bestFit="1" customWidth="1"/>
    <col min="2822" max="2822" width="14.7109375" customWidth="1"/>
    <col min="2823" max="2823" width="14.42578125" customWidth="1"/>
    <col min="2824" max="2824" width="15.85546875" customWidth="1"/>
    <col min="2825" max="2825" width="17.28515625" customWidth="1"/>
    <col min="2827" max="2827" width="9.42578125" bestFit="1" customWidth="1"/>
    <col min="3073" max="3073" width="90" customWidth="1"/>
    <col min="3074" max="3074" width="16.140625" customWidth="1"/>
    <col min="3075" max="3075" width="4.42578125" customWidth="1"/>
    <col min="3076" max="3076" width="3.42578125" bestFit="1" customWidth="1"/>
    <col min="3077" max="3077" width="3.85546875" bestFit="1" customWidth="1"/>
    <col min="3078" max="3078" width="14.7109375" customWidth="1"/>
    <col min="3079" max="3079" width="14.42578125" customWidth="1"/>
    <col min="3080" max="3080" width="15.85546875" customWidth="1"/>
    <col min="3081" max="3081" width="17.28515625" customWidth="1"/>
    <col min="3083" max="3083" width="9.42578125" bestFit="1" customWidth="1"/>
    <col min="3329" max="3329" width="90" customWidth="1"/>
    <col min="3330" max="3330" width="16.140625" customWidth="1"/>
    <col min="3331" max="3331" width="4.42578125" customWidth="1"/>
    <col min="3332" max="3332" width="3.42578125" bestFit="1" customWidth="1"/>
    <col min="3333" max="3333" width="3.85546875" bestFit="1" customWidth="1"/>
    <col min="3334" max="3334" width="14.7109375" customWidth="1"/>
    <col min="3335" max="3335" width="14.42578125" customWidth="1"/>
    <col min="3336" max="3336" width="15.85546875" customWidth="1"/>
    <col min="3337" max="3337" width="17.28515625" customWidth="1"/>
    <col min="3339" max="3339" width="9.42578125" bestFit="1" customWidth="1"/>
    <col min="3585" max="3585" width="90" customWidth="1"/>
    <col min="3586" max="3586" width="16.140625" customWidth="1"/>
    <col min="3587" max="3587" width="4.42578125" customWidth="1"/>
    <col min="3588" max="3588" width="3.42578125" bestFit="1" customWidth="1"/>
    <col min="3589" max="3589" width="3.85546875" bestFit="1" customWidth="1"/>
    <col min="3590" max="3590" width="14.7109375" customWidth="1"/>
    <col min="3591" max="3591" width="14.42578125" customWidth="1"/>
    <col min="3592" max="3592" width="15.85546875" customWidth="1"/>
    <col min="3593" max="3593" width="17.28515625" customWidth="1"/>
    <col min="3595" max="3595" width="9.42578125" bestFit="1" customWidth="1"/>
    <col min="3841" max="3841" width="90" customWidth="1"/>
    <col min="3842" max="3842" width="16.140625" customWidth="1"/>
    <col min="3843" max="3843" width="4.42578125" customWidth="1"/>
    <col min="3844" max="3844" width="3.42578125" bestFit="1" customWidth="1"/>
    <col min="3845" max="3845" width="3.85546875" bestFit="1" customWidth="1"/>
    <col min="3846" max="3846" width="14.7109375" customWidth="1"/>
    <col min="3847" max="3847" width="14.42578125" customWidth="1"/>
    <col min="3848" max="3848" width="15.85546875" customWidth="1"/>
    <col min="3849" max="3849" width="17.28515625" customWidth="1"/>
    <col min="3851" max="3851" width="9.42578125" bestFit="1" customWidth="1"/>
    <col min="4097" max="4097" width="90" customWidth="1"/>
    <col min="4098" max="4098" width="16.140625" customWidth="1"/>
    <col min="4099" max="4099" width="4.42578125" customWidth="1"/>
    <col min="4100" max="4100" width="3.42578125" bestFit="1" customWidth="1"/>
    <col min="4101" max="4101" width="3.85546875" bestFit="1" customWidth="1"/>
    <col min="4102" max="4102" width="14.7109375" customWidth="1"/>
    <col min="4103" max="4103" width="14.42578125" customWidth="1"/>
    <col min="4104" max="4104" width="15.85546875" customWidth="1"/>
    <col min="4105" max="4105" width="17.28515625" customWidth="1"/>
    <col min="4107" max="4107" width="9.42578125" bestFit="1" customWidth="1"/>
    <col min="4353" max="4353" width="90" customWidth="1"/>
    <col min="4354" max="4354" width="16.140625" customWidth="1"/>
    <col min="4355" max="4355" width="4.42578125" customWidth="1"/>
    <col min="4356" max="4356" width="3.42578125" bestFit="1" customWidth="1"/>
    <col min="4357" max="4357" width="3.85546875" bestFit="1" customWidth="1"/>
    <col min="4358" max="4358" width="14.7109375" customWidth="1"/>
    <col min="4359" max="4359" width="14.42578125" customWidth="1"/>
    <col min="4360" max="4360" width="15.85546875" customWidth="1"/>
    <col min="4361" max="4361" width="17.28515625" customWidth="1"/>
    <col min="4363" max="4363" width="9.42578125" bestFit="1" customWidth="1"/>
    <col min="4609" max="4609" width="90" customWidth="1"/>
    <col min="4610" max="4610" width="16.140625" customWidth="1"/>
    <col min="4611" max="4611" width="4.42578125" customWidth="1"/>
    <col min="4612" max="4612" width="3.42578125" bestFit="1" customWidth="1"/>
    <col min="4613" max="4613" width="3.85546875" bestFit="1" customWidth="1"/>
    <col min="4614" max="4614" width="14.7109375" customWidth="1"/>
    <col min="4615" max="4615" width="14.42578125" customWidth="1"/>
    <col min="4616" max="4616" width="15.85546875" customWidth="1"/>
    <col min="4617" max="4617" width="17.28515625" customWidth="1"/>
    <col min="4619" max="4619" width="9.42578125" bestFit="1" customWidth="1"/>
    <col min="4865" max="4865" width="90" customWidth="1"/>
    <col min="4866" max="4866" width="16.140625" customWidth="1"/>
    <col min="4867" max="4867" width="4.42578125" customWidth="1"/>
    <col min="4868" max="4868" width="3.42578125" bestFit="1" customWidth="1"/>
    <col min="4869" max="4869" width="3.85546875" bestFit="1" customWidth="1"/>
    <col min="4870" max="4870" width="14.7109375" customWidth="1"/>
    <col min="4871" max="4871" width="14.42578125" customWidth="1"/>
    <col min="4872" max="4872" width="15.85546875" customWidth="1"/>
    <col min="4873" max="4873" width="17.28515625" customWidth="1"/>
    <col min="4875" max="4875" width="9.42578125" bestFit="1" customWidth="1"/>
    <col min="5121" max="5121" width="90" customWidth="1"/>
    <col min="5122" max="5122" width="16.140625" customWidth="1"/>
    <col min="5123" max="5123" width="4.42578125" customWidth="1"/>
    <col min="5124" max="5124" width="3.42578125" bestFit="1" customWidth="1"/>
    <col min="5125" max="5125" width="3.85546875" bestFit="1" customWidth="1"/>
    <col min="5126" max="5126" width="14.7109375" customWidth="1"/>
    <col min="5127" max="5127" width="14.42578125" customWidth="1"/>
    <col min="5128" max="5128" width="15.85546875" customWidth="1"/>
    <col min="5129" max="5129" width="17.28515625" customWidth="1"/>
    <col min="5131" max="5131" width="9.42578125" bestFit="1" customWidth="1"/>
    <col min="5377" max="5377" width="90" customWidth="1"/>
    <col min="5378" max="5378" width="16.140625" customWidth="1"/>
    <col min="5379" max="5379" width="4.42578125" customWidth="1"/>
    <col min="5380" max="5380" width="3.42578125" bestFit="1" customWidth="1"/>
    <col min="5381" max="5381" width="3.85546875" bestFit="1" customWidth="1"/>
    <col min="5382" max="5382" width="14.7109375" customWidth="1"/>
    <col min="5383" max="5383" width="14.42578125" customWidth="1"/>
    <col min="5384" max="5384" width="15.85546875" customWidth="1"/>
    <col min="5385" max="5385" width="17.28515625" customWidth="1"/>
    <col min="5387" max="5387" width="9.42578125" bestFit="1" customWidth="1"/>
    <col min="5633" max="5633" width="90" customWidth="1"/>
    <col min="5634" max="5634" width="16.140625" customWidth="1"/>
    <col min="5635" max="5635" width="4.42578125" customWidth="1"/>
    <col min="5636" max="5636" width="3.42578125" bestFit="1" customWidth="1"/>
    <col min="5637" max="5637" width="3.85546875" bestFit="1" customWidth="1"/>
    <col min="5638" max="5638" width="14.7109375" customWidth="1"/>
    <col min="5639" max="5639" width="14.42578125" customWidth="1"/>
    <col min="5640" max="5640" width="15.85546875" customWidth="1"/>
    <col min="5641" max="5641" width="17.28515625" customWidth="1"/>
    <col min="5643" max="5643" width="9.42578125" bestFit="1" customWidth="1"/>
    <col min="5889" max="5889" width="90" customWidth="1"/>
    <col min="5890" max="5890" width="16.140625" customWidth="1"/>
    <col min="5891" max="5891" width="4.42578125" customWidth="1"/>
    <col min="5892" max="5892" width="3.42578125" bestFit="1" customWidth="1"/>
    <col min="5893" max="5893" width="3.85546875" bestFit="1" customWidth="1"/>
    <col min="5894" max="5894" width="14.7109375" customWidth="1"/>
    <col min="5895" max="5895" width="14.42578125" customWidth="1"/>
    <col min="5896" max="5896" width="15.85546875" customWidth="1"/>
    <col min="5897" max="5897" width="17.28515625" customWidth="1"/>
    <col min="5899" max="5899" width="9.42578125" bestFit="1" customWidth="1"/>
    <col min="6145" max="6145" width="90" customWidth="1"/>
    <col min="6146" max="6146" width="16.140625" customWidth="1"/>
    <col min="6147" max="6147" width="4.42578125" customWidth="1"/>
    <col min="6148" max="6148" width="3.42578125" bestFit="1" customWidth="1"/>
    <col min="6149" max="6149" width="3.85546875" bestFit="1" customWidth="1"/>
    <col min="6150" max="6150" width="14.7109375" customWidth="1"/>
    <col min="6151" max="6151" width="14.42578125" customWidth="1"/>
    <col min="6152" max="6152" width="15.85546875" customWidth="1"/>
    <col min="6153" max="6153" width="17.28515625" customWidth="1"/>
    <col min="6155" max="6155" width="9.42578125" bestFit="1" customWidth="1"/>
    <col min="6401" max="6401" width="90" customWidth="1"/>
    <col min="6402" max="6402" width="16.140625" customWidth="1"/>
    <col min="6403" max="6403" width="4.42578125" customWidth="1"/>
    <col min="6404" max="6404" width="3.42578125" bestFit="1" customWidth="1"/>
    <col min="6405" max="6405" width="3.85546875" bestFit="1" customWidth="1"/>
    <col min="6406" max="6406" width="14.7109375" customWidth="1"/>
    <col min="6407" max="6407" width="14.42578125" customWidth="1"/>
    <col min="6408" max="6408" width="15.85546875" customWidth="1"/>
    <col min="6409" max="6409" width="17.28515625" customWidth="1"/>
    <col min="6411" max="6411" width="9.42578125" bestFit="1" customWidth="1"/>
    <col min="6657" max="6657" width="90" customWidth="1"/>
    <col min="6658" max="6658" width="16.140625" customWidth="1"/>
    <col min="6659" max="6659" width="4.42578125" customWidth="1"/>
    <col min="6660" max="6660" width="3.42578125" bestFit="1" customWidth="1"/>
    <col min="6661" max="6661" width="3.85546875" bestFit="1" customWidth="1"/>
    <col min="6662" max="6662" width="14.7109375" customWidth="1"/>
    <col min="6663" max="6663" width="14.42578125" customWidth="1"/>
    <col min="6664" max="6664" width="15.85546875" customWidth="1"/>
    <col min="6665" max="6665" width="17.28515625" customWidth="1"/>
    <col min="6667" max="6667" width="9.42578125" bestFit="1" customWidth="1"/>
    <col min="6913" max="6913" width="90" customWidth="1"/>
    <col min="6914" max="6914" width="16.140625" customWidth="1"/>
    <col min="6915" max="6915" width="4.42578125" customWidth="1"/>
    <col min="6916" max="6916" width="3.42578125" bestFit="1" customWidth="1"/>
    <col min="6917" max="6917" width="3.85546875" bestFit="1" customWidth="1"/>
    <col min="6918" max="6918" width="14.7109375" customWidth="1"/>
    <col min="6919" max="6919" width="14.42578125" customWidth="1"/>
    <col min="6920" max="6920" width="15.85546875" customWidth="1"/>
    <col min="6921" max="6921" width="17.28515625" customWidth="1"/>
    <col min="6923" max="6923" width="9.42578125" bestFit="1" customWidth="1"/>
    <col min="7169" max="7169" width="90" customWidth="1"/>
    <col min="7170" max="7170" width="16.140625" customWidth="1"/>
    <col min="7171" max="7171" width="4.42578125" customWidth="1"/>
    <col min="7172" max="7172" width="3.42578125" bestFit="1" customWidth="1"/>
    <col min="7173" max="7173" width="3.85546875" bestFit="1" customWidth="1"/>
    <col min="7174" max="7174" width="14.7109375" customWidth="1"/>
    <col min="7175" max="7175" width="14.42578125" customWidth="1"/>
    <col min="7176" max="7176" width="15.85546875" customWidth="1"/>
    <col min="7177" max="7177" width="17.28515625" customWidth="1"/>
    <col min="7179" max="7179" width="9.42578125" bestFit="1" customWidth="1"/>
    <col min="7425" max="7425" width="90" customWidth="1"/>
    <col min="7426" max="7426" width="16.140625" customWidth="1"/>
    <col min="7427" max="7427" width="4.42578125" customWidth="1"/>
    <col min="7428" max="7428" width="3.42578125" bestFit="1" customWidth="1"/>
    <col min="7429" max="7429" width="3.85546875" bestFit="1" customWidth="1"/>
    <col min="7430" max="7430" width="14.7109375" customWidth="1"/>
    <col min="7431" max="7431" width="14.42578125" customWidth="1"/>
    <col min="7432" max="7432" width="15.85546875" customWidth="1"/>
    <col min="7433" max="7433" width="17.28515625" customWidth="1"/>
    <col min="7435" max="7435" width="9.42578125" bestFit="1" customWidth="1"/>
    <col min="7681" max="7681" width="90" customWidth="1"/>
    <col min="7682" max="7682" width="16.140625" customWidth="1"/>
    <col min="7683" max="7683" width="4.42578125" customWidth="1"/>
    <col min="7684" max="7684" width="3.42578125" bestFit="1" customWidth="1"/>
    <col min="7685" max="7685" width="3.85546875" bestFit="1" customWidth="1"/>
    <col min="7686" max="7686" width="14.7109375" customWidth="1"/>
    <col min="7687" max="7687" width="14.42578125" customWidth="1"/>
    <col min="7688" max="7688" width="15.85546875" customWidth="1"/>
    <col min="7689" max="7689" width="17.28515625" customWidth="1"/>
    <col min="7691" max="7691" width="9.42578125" bestFit="1" customWidth="1"/>
    <col min="7937" max="7937" width="90" customWidth="1"/>
    <col min="7938" max="7938" width="16.140625" customWidth="1"/>
    <col min="7939" max="7939" width="4.42578125" customWidth="1"/>
    <col min="7940" max="7940" width="3.42578125" bestFit="1" customWidth="1"/>
    <col min="7941" max="7941" width="3.85546875" bestFit="1" customWidth="1"/>
    <col min="7942" max="7942" width="14.7109375" customWidth="1"/>
    <col min="7943" max="7943" width="14.42578125" customWidth="1"/>
    <col min="7944" max="7944" width="15.85546875" customWidth="1"/>
    <col min="7945" max="7945" width="17.28515625" customWidth="1"/>
    <col min="7947" max="7947" width="9.42578125" bestFit="1" customWidth="1"/>
    <col min="8193" max="8193" width="90" customWidth="1"/>
    <col min="8194" max="8194" width="16.140625" customWidth="1"/>
    <col min="8195" max="8195" width="4.42578125" customWidth="1"/>
    <col min="8196" max="8196" width="3.42578125" bestFit="1" customWidth="1"/>
    <col min="8197" max="8197" width="3.85546875" bestFit="1" customWidth="1"/>
    <col min="8198" max="8198" width="14.7109375" customWidth="1"/>
    <col min="8199" max="8199" width="14.42578125" customWidth="1"/>
    <col min="8200" max="8200" width="15.85546875" customWidth="1"/>
    <col min="8201" max="8201" width="17.28515625" customWidth="1"/>
    <col min="8203" max="8203" width="9.42578125" bestFit="1" customWidth="1"/>
    <col min="8449" max="8449" width="90" customWidth="1"/>
    <col min="8450" max="8450" width="16.140625" customWidth="1"/>
    <col min="8451" max="8451" width="4.42578125" customWidth="1"/>
    <col min="8452" max="8452" width="3.42578125" bestFit="1" customWidth="1"/>
    <col min="8453" max="8453" width="3.85546875" bestFit="1" customWidth="1"/>
    <col min="8454" max="8454" width="14.7109375" customWidth="1"/>
    <col min="8455" max="8455" width="14.42578125" customWidth="1"/>
    <col min="8456" max="8456" width="15.85546875" customWidth="1"/>
    <col min="8457" max="8457" width="17.28515625" customWidth="1"/>
    <col min="8459" max="8459" width="9.42578125" bestFit="1" customWidth="1"/>
    <col min="8705" max="8705" width="90" customWidth="1"/>
    <col min="8706" max="8706" width="16.140625" customWidth="1"/>
    <col min="8707" max="8707" width="4.42578125" customWidth="1"/>
    <col min="8708" max="8708" width="3.42578125" bestFit="1" customWidth="1"/>
    <col min="8709" max="8709" width="3.85546875" bestFit="1" customWidth="1"/>
    <col min="8710" max="8710" width="14.7109375" customWidth="1"/>
    <col min="8711" max="8711" width="14.42578125" customWidth="1"/>
    <col min="8712" max="8712" width="15.85546875" customWidth="1"/>
    <col min="8713" max="8713" width="17.28515625" customWidth="1"/>
    <col min="8715" max="8715" width="9.42578125" bestFit="1" customWidth="1"/>
    <col min="8961" max="8961" width="90" customWidth="1"/>
    <col min="8962" max="8962" width="16.140625" customWidth="1"/>
    <col min="8963" max="8963" width="4.42578125" customWidth="1"/>
    <col min="8964" max="8964" width="3.42578125" bestFit="1" customWidth="1"/>
    <col min="8965" max="8965" width="3.85546875" bestFit="1" customWidth="1"/>
    <col min="8966" max="8966" width="14.7109375" customWidth="1"/>
    <col min="8967" max="8967" width="14.42578125" customWidth="1"/>
    <col min="8968" max="8968" width="15.85546875" customWidth="1"/>
    <col min="8969" max="8969" width="17.28515625" customWidth="1"/>
    <col min="8971" max="8971" width="9.42578125" bestFit="1" customWidth="1"/>
    <col min="9217" max="9217" width="90" customWidth="1"/>
    <col min="9218" max="9218" width="16.140625" customWidth="1"/>
    <col min="9219" max="9219" width="4.42578125" customWidth="1"/>
    <col min="9220" max="9220" width="3.42578125" bestFit="1" customWidth="1"/>
    <col min="9221" max="9221" width="3.85546875" bestFit="1" customWidth="1"/>
    <col min="9222" max="9222" width="14.7109375" customWidth="1"/>
    <col min="9223" max="9223" width="14.42578125" customWidth="1"/>
    <col min="9224" max="9224" width="15.85546875" customWidth="1"/>
    <col min="9225" max="9225" width="17.28515625" customWidth="1"/>
    <col min="9227" max="9227" width="9.42578125" bestFit="1" customWidth="1"/>
    <col min="9473" max="9473" width="90" customWidth="1"/>
    <col min="9474" max="9474" width="16.140625" customWidth="1"/>
    <col min="9475" max="9475" width="4.42578125" customWidth="1"/>
    <col min="9476" max="9476" width="3.42578125" bestFit="1" customWidth="1"/>
    <col min="9477" max="9477" width="3.85546875" bestFit="1" customWidth="1"/>
    <col min="9478" max="9478" width="14.7109375" customWidth="1"/>
    <col min="9479" max="9479" width="14.42578125" customWidth="1"/>
    <col min="9480" max="9480" width="15.85546875" customWidth="1"/>
    <col min="9481" max="9481" width="17.28515625" customWidth="1"/>
    <col min="9483" max="9483" width="9.42578125" bestFit="1" customWidth="1"/>
    <col min="9729" max="9729" width="90" customWidth="1"/>
    <col min="9730" max="9730" width="16.140625" customWidth="1"/>
    <col min="9731" max="9731" width="4.42578125" customWidth="1"/>
    <col min="9732" max="9732" width="3.42578125" bestFit="1" customWidth="1"/>
    <col min="9733" max="9733" width="3.85546875" bestFit="1" customWidth="1"/>
    <col min="9734" max="9734" width="14.7109375" customWidth="1"/>
    <col min="9735" max="9735" width="14.42578125" customWidth="1"/>
    <col min="9736" max="9736" width="15.85546875" customWidth="1"/>
    <col min="9737" max="9737" width="17.28515625" customWidth="1"/>
    <col min="9739" max="9739" width="9.42578125" bestFit="1" customWidth="1"/>
    <col min="9985" max="9985" width="90" customWidth="1"/>
    <col min="9986" max="9986" width="16.140625" customWidth="1"/>
    <col min="9987" max="9987" width="4.42578125" customWidth="1"/>
    <col min="9988" max="9988" width="3.42578125" bestFit="1" customWidth="1"/>
    <col min="9989" max="9989" width="3.85546875" bestFit="1" customWidth="1"/>
    <col min="9990" max="9990" width="14.7109375" customWidth="1"/>
    <col min="9991" max="9991" width="14.42578125" customWidth="1"/>
    <col min="9992" max="9992" width="15.85546875" customWidth="1"/>
    <col min="9993" max="9993" width="17.28515625" customWidth="1"/>
    <col min="9995" max="9995" width="9.42578125" bestFit="1" customWidth="1"/>
    <col min="10241" max="10241" width="90" customWidth="1"/>
    <col min="10242" max="10242" width="16.140625" customWidth="1"/>
    <col min="10243" max="10243" width="4.42578125" customWidth="1"/>
    <col min="10244" max="10244" width="3.42578125" bestFit="1" customWidth="1"/>
    <col min="10245" max="10245" width="3.85546875" bestFit="1" customWidth="1"/>
    <col min="10246" max="10246" width="14.7109375" customWidth="1"/>
    <col min="10247" max="10247" width="14.42578125" customWidth="1"/>
    <col min="10248" max="10248" width="15.85546875" customWidth="1"/>
    <col min="10249" max="10249" width="17.28515625" customWidth="1"/>
    <col min="10251" max="10251" width="9.42578125" bestFit="1" customWidth="1"/>
    <col min="10497" max="10497" width="90" customWidth="1"/>
    <col min="10498" max="10498" width="16.140625" customWidth="1"/>
    <col min="10499" max="10499" width="4.42578125" customWidth="1"/>
    <col min="10500" max="10500" width="3.42578125" bestFit="1" customWidth="1"/>
    <col min="10501" max="10501" width="3.85546875" bestFit="1" customWidth="1"/>
    <col min="10502" max="10502" width="14.7109375" customWidth="1"/>
    <col min="10503" max="10503" width="14.42578125" customWidth="1"/>
    <col min="10504" max="10504" width="15.85546875" customWidth="1"/>
    <col min="10505" max="10505" width="17.28515625" customWidth="1"/>
    <col min="10507" max="10507" width="9.42578125" bestFit="1" customWidth="1"/>
    <col min="10753" max="10753" width="90" customWidth="1"/>
    <col min="10754" max="10754" width="16.140625" customWidth="1"/>
    <col min="10755" max="10755" width="4.42578125" customWidth="1"/>
    <col min="10756" max="10756" width="3.42578125" bestFit="1" customWidth="1"/>
    <col min="10757" max="10757" width="3.85546875" bestFit="1" customWidth="1"/>
    <col min="10758" max="10758" width="14.7109375" customWidth="1"/>
    <col min="10759" max="10759" width="14.42578125" customWidth="1"/>
    <col min="10760" max="10760" width="15.85546875" customWidth="1"/>
    <col min="10761" max="10761" width="17.28515625" customWidth="1"/>
    <col min="10763" max="10763" width="9.42578125" bestFit="1" customWidth="1"/>
    <col min="11009" max="11009" width="90" customWidth="1"/>
    <col min="11010" max="11010" width="16.140625" customWidth="1"/>
    <col min="11011" max="11011" width="4.42578125" customWidth="1"/>
    <col min="11012" max="11012" width="3.42578125" bestFit="1" customWidth="1"/>
    <col min="11013" max="11013" width="3.85546875" bestFit="1" customWidth="1"/>
    <col min="11014" max="11014" width="14.7109375" customWidth="1"/>
    <col min="11015" max="11015" width="14.42578125" customWidth="1"/>
    <col min="11016" max="11016" width="15.85546875" customWidth="1"/>
    <col min="11017" max="11017" width="17.28515625" customWidth="1"/>
    <col min="11019" max="11019" width="9.42578125" bestFit="1" customWidth="1"/>
    <col min="11265" max="11265" width="90" customWidth="1"/>
    <col min="11266" max="11266" width="16.140625" customWidth="1"/>
    <col min="11267" max="11267" width="4.42578125" customWidth="1"/>
    <col min="11268" max="11268" width="3.42578125" bestFit="1" customWidth="1"/>
    <col min="11269" max="11269" width="3.85546875" bestFit="1" customWidth="1"/>
    <col min="11270" max="11270" width="14.7109375" customWidth="1"/>
    <col min="11271" max="11271" width="14.42578125" customWidth="1"/>
    <col min="11272" max="11272" width="15.85546875" customWidth="1"/>
    <col min="11273" max="11273" width="17.28515625" customWidth="1"/>
    <col min="11275" max="11275" width="9.42578125" bestFit="1" customWidth="1"/>
    <col min="11521" max="11521" width="90" customWidth="1"/>
    <col min="11522" max="11522" width="16.140625" customWidth="1"/>
    <col min="11523" max="11523" width="4.42578125" customWidth="1"/>
    <col min="11524" max="11524" width="3.42578125" bestFit="1" customWidth="1"/>
    <col min="11525" max="11525" width="3.85546875" bestFit="1" customWidth="1"/>
    <col min="11526" max="11526" width="14.7109375" customWidth="1"/>
    <col min="11527" max="11527" width="14.42578125" customWidth="1"/>
    <col min="11528" max="11528" width="15.85546875" customWidth="1"/>
    <col min="11529" max="11529" width="17.28515625" customWidth="1"/>
    <col min="11531" max="11531" width="9.42578125" bestFit="1" customWidth="1"/>
    <col min="11777" max="11777" width="90" customWidth="1"/>
    <col min="11778" max="11778" width="16.140625" customWidth="1"/>
    <col min="11779" max="11779" width="4.42578125" customWidth="1"/>
    <col min="11780" max="11780" width="3.42578125" bestFit="1" customWidth="1"/>
    <col min="11781" max="11781" width="3.85546875" bestFit="1" customWidth="1"/>
    <col min="11782" max="11782" width="14.7109375" customWidth="1"/>
    <col min="11783" max="11783" width="14.42578125" customWidth="1"/>
    <col min="11784" max="11784" width="15.85546875" customWidth="1"/>
    <col min="11785" max="11785" width="17.28515625" customWidth="1"/>
    <col min="11787" max="11787" width="9.42578125" bestFit="1" customWidth="1"/>
    <col min="12033" max="12033" width="90" customWidth="1"/>
    <col min="12034" max="12034" width="16.140625" customWidth="1"/>
    <col min="12035" max="12035" width="4.42578125" customWidth="1"/>
    <col min="12036" max="12036" width="3.42578125" bestFit="1" customWidth="1"/>
    <col min="12037" max="12037" width="3.85546875" bestFit="1" customWidth="1"/>
    <col min="12038" max="12038" width="14.7109375" customWidth="1"/>
    <col min="12039" max="12039" width="14.42578125" customWidth="1"/>
    <col min="12040" max="12040" width="15.85546875" customWidth="1"/>
    <col min="12041" max="12041" width="17.28515625" customWidth="1"/>
    <col min="12043" max="12043" width="9.42578125" bestFit="1" customWidth="1"/>
    <col min="12289" max="12289" width="90" customWidth="1"/>
    <col min="12290" max="12290" width="16.140625" customWidth="1"/>
    <col min="12291" max="12291" width="4.42578125" customWidth="1"/>
    <col min="12292" max="12292" width="3.42578125" bestFit="1" customWidth="1"/>
    <col min="12293" max="12293" width="3.85546875" bestFit="1" customWidth="1"/>
    <col min="12294" max="12294" width="14.7109375" customWidth="1"/>
    <col min="12295" max="12295" width="14.42578125" customWidth="1"/>
    <col min="12296" max="12296" width="15.85546875" customWidth="1"/>
    <col min="12297" max="12297" width="17.28515625" customWidth="1"/>
    <col min="12299" max="12299" width="9.42578125" bestFit="1" customWidth="1"/>
    <col min="12545" max="12545" width="90" customWidth="1"/>
    <col min="12546" max="12546" width="16.140625" customWidth="1"/>
    <col min="12547" max="12547" width="4.42578125" customWidth="1"/>
    <col min="12548" max="12548" width="3.42578125" bestFit="1" customWidth="1"/>
    <col min="12549" max="12549" width="3.85546875" bestFit="1" customWidth="1"/>
    <col min="12550" max="12550" width="14.7109375" customWidth="1"/>
    <col min="12551" max="12551" width="14.42578125" customWidth="1"/>
    <col min="12552" max="12552" width="15.85546875" customWidth="1"/>
    <col min="12553" max="12553" width="17.28515625" customWidth="1"/>
    <col min="12555" max="12555" width="9.42578125" bestFit="1" customWidth="1"/>
    <col min="12801" max="12801" width="90" customWidth="1"/>
    <col min="12802" max="12802" width="16.140625" customWidth="1"/>
    <col min="12803" max="12803" width="4.42578125" customWidth="1"/>
    <col min="12804" max="12804" width="3.42578125" bestFit="1" customWidth="1"/>
    <col min="12805" max="12805" width="3.85546875" bestFit="1" customWidth="1"/>
    <col min="12806" max="12806" width="14.7109375" customWidth="1"/>
    <col min="12807" max="12807" width="14.42578125" customWidth="1"/>
    <col min="12808" max="12808" width="15.85546875" customWidth="1"/>
    <col min="12809" max="12809" width="17.28515625" customWidth="1"/>
    <col min="12811" max="12811" width="9.42578125" bestFit="1" customWidth="1"/>
    <col min="13057" max="13057" width="90" customWidth="1"/>
    <col min="13058" max="13058" width="16.140625" customWidth="1"/>
    <col min="13059" max="13059" width="4.42578125" customWidth="1"/>
    <col min="13060" max="13060" width="3.42578125" bestFit="1" customWidth="1"/>
    <col min="13061" max="13061" width="3.85546875" bestFit="1" customWidth="1"/>
    <col min="13062" max="13062" width="14.7109375" customWidth="1"/>
    <col min="13063" max="13063" width="14.42578125" customWidth="1"/>
    <col min="13064" max="13064" width="15.85546875" customWidth="1"/>
    <col min="13065" max="13065" width="17.28515625" customWidth="1"/>
    <col min="13067" max="13067" width="9.42578125" bestFit="1" customWidth="1"/>
    <col min="13313" max="13313" width="90" customWidth="1"/>
    <col min="13314" max="13314" width="16.140625" customWidth="1"/>
    <col min="13315" max="13315" width="4.42578125" customWidth="1"/>
    <col min="13316" max="13316" width="3.42578125" bestFit="1" customWidth="1"/>
    <col min="13317" max="13317" width="3.85546875" bestFit="1" customWidth="1"/>
    <col min="13318" max="13318" width="14.7109375" customWidth="1"/>
    <col min="13319" max="13319" width="14.42578125" customWidth="1"/>
    <col min="13320" max="13320" width="15.85546875" customWidth="1"/>
    <col min="13321" max="13321" width="17.28515625" customWidth="1"/>
    <col min="13323" max="13323" width="9.42578125" bestFit="1" customWidth="1"/>
    <col min="13569" max="13569" width="90" customWidth="1"/>
    <col min="13570" max="13570" width="16.140625" customWidth="1"/>
    <col min="13571" max="13571" width="4.42578125" customWidth="1"/>
    <col min="13572" max="13572" width="3.42578125" bestFit="1" customWidth="1"/>
    <col min="13573" max="13573" width="3.85546875" bestFit="1" customWidth="1"/>
    <col min="13574" max="13574" width="14.7109375" customWidth="1"/>
    <col min="13575" max="13575" width="14.42578125" customWidth="1"/>
    <col min="13576" max="13576" width="15.85546875" customWidth="1"/>
    <col min="13577" max="13577" width="17.28515625" customWidth="1"/>
    <col min="13579" max="13579" width="9.42578125" bestFit="1" customWidth="1"/>
    <col min="13825" max="13825" width="90" customWidth="1"/>
    <col min="13826" max="13826" width="16.140625" customWidth="1"/>
    <col min="13827" max="13827" width="4.42578125" customWidth="1"/>
    <col min="13828" max="13828" width="3.42578125" bestFit="1" customWidth="1"/>
    <col min="13829" max="13829" width="3.85546875" bestFit="1" customWidth="1"/>
    <col min="13830" max="13830" width="14.7109375" customWidth="1"/>
    <col min="13831" max="13831" width="14.42578125" customWidth="1"/>
    <col min="13832" max="13832" width="15.85546875" customWidth="1"/>
    <col min="13833" max="13833" width="17.28515625" customWidth="1"/>
    <col min="13835" max="13835" width="9.42578125" bestFit="1" customWidth="1"/>
    <col min="14081" max="14081" width="90" customWidth="1"/>
    <col min="14082" max="14082" width="16.140625" customWidth="1"/>
    <col min="14083" max="14083" width="4.42578125" customWidth="1"/>
    <col min="14084" max="14084" width="3.42578125" bestFit="1" customWidth="1"/>
    <col min="14085" max="14085" width="3.85546875" bestFit="1" customWidth="1"/>
    <col min="14086" max="14086" width="14.7109375" customWidth="1"/>
    <col min="14087" max="14087" width="14.42578125" customWidth="1"/>
    <col min="14088" max="14088" width="15.85546875" customWidth="1"/>
    <col min="14089" max="14089" width="17.28515625" customWidth="1"/>
    <col min="14091" max="14091" width="9.42578125" bestFit="1" customWidth="1"/>
    <col min="14337" max="14337" width="90" customWidth="1"/>
    <col min="14338" max="14338" width="16.140625" customWidth="1"/>
    <col min="14339" max="14339" width="4.42578125" customWidth="1"/>
    <col min="14340" max="14340" width="3.42578125" bestFit="1" customWidth="1"/>
    <col min="14341" max="14341" width="3.85546875" bestFit="1" customWidth="1"/>
    <col min="14342" max="14342" width="14.7109375" customWidth="1"/>
    <col min="14343" max="14343" width="14.42578125" customWidth="1"/>
    <col min="14344" max="14344" width="15.85546875" customWidth="1"/>
    <col min="14345" max="14345" width="17.28515625" customWidth="1"/>
    <col min="14347" max="14347" width="9.42578125" bestFit="1" customWidth="1"/>
    <col min="14593" max="14593" width="90" customWidth="1"/>
    <col min="14594" max="14594" width="16.140625" customWidth="1"/>
    <col min="14595" max="14595" width="4.42578125" customWidth="1"/>
    <col min="14596" max="14596" width="3.42578125" bestFit="1" customWidth="1"/>
    <col min="14597" max="14597" width="3.85546875" bestFit="1" customWidth="1"/>
    <col min="14598" max="14598" width="14.7109375" customWidth="1"/>
    <col min="14599" max="14599" width="14.42578125" customWidth="1"/>
    <col min="14600" max="14600" width="15.85546875" customWidth="1"/>
    <col min="14601" max="14601" width="17.28515625" customWidth="1"/>
    <col min="14603" max="14603" width="9.42578125" bestFit="1" customWidth="1"/>
    <col min="14849" max="14849" width="90" customWidth="1"/>
    <col min="14850" max="14850" width="16.140625" customWidth="1"/>
    <col min="14851" max="14851" width="4.42578125" customWidth="1"/>
    <col min="14852" max="14852" width="3.42578125" bestFit="1" customWidth="1"/>
    <col min="14853" max="14853" width="3.85546875" bestFit="1" customWidth="1"/>
    <col min="14854" max="14854" width="14.7109375" customWidth="1"/>
    <col min="14855" max="14855" width="14.42578125" customWidth="1"/>
    <col min="14856" max="14856" width="15.85546875" customWidth="1"/>
    <col min="14857" max="14857" width="17.28515625" customWidth="1"/>
    <col min="14859" max="14859" width="9.42578125" bestFit="1" customWidth="1"/>
    <col min="15105" max="15105" width="90" customWidth="1"/>
    <col min="15106" max="15106" width="16.140625" customWidth="1"/>
    <col min="15107" max="15107" width="4.42578125" customWidth="1"/>
    <col min="15108" max="15108" width="3.42578125" bestFit="1" customWidth="1"/>
    <col min="15109" max="15109" width="3.85546875" bestFit="1" customWidth="1"/>
    <col min="15110" max="15110" width="14.7109375" customWidth="1"/>
    <col min="15111" max="15111" width="14.42578125" customWidth="1"/>
    <col min="15112" max="15112" width="15.85546875" customWidth="1"/>
    <col min="15113" max="15113" width="17.28515625" customWidth="1"/>
    <col min="15115" max="15115" width="9.42578125" bestFit="1" customWidth="1"/>
    <col min="15361" max="15361" width="90" customWidth="1"/>
    <col min="15362" max="15362" width="16.140625" customWidth="1"/>
    <col min="15363" max="15363" width="4.42578125" customWidth="1"/>
    <col min="15364" max="15364" width="3.42578125" bestFit="1" customWidth="1"/>
    <col min="15365" max="15365" width="3.85546875" bestFit="1" customWidth="1"/>
    <col min="15366" max="15366" width="14.7109375" customWidth="1"/>
    <col min="15367" max="15367" width="14.42578125" customWidth="1"/>
    <col min="15368" max="15368" width="15.85546875" customWidth="1"/>
    <col min="15369" max="15369" width="17.28515625" customWidth="1"/>
    <col min="15371" max="15371" width="9.42578125" bestFit="1" customWidth="1"/>
    <col min="15617" max="15617" width="90" customWidth="1"/>
    <col min="15618" max="15618" width="16.140625" customWidth="1"/>
    <col min="15619" max="15619" width="4.42578125" customWidth="1"/>
    <col min="15620" max="15620" width="3.42578125" bestFit="1" customWidth="1"/>
    <col min="15621" max="15621" width="3.85546875" bestFit="1" customWidth="1"/>
    <col min="15622" max="15622" width="14.7109375" customWidth="1"/>
    <col min="15623" max="15623" width="14.42578125" customWidth="1"/>
    <col min="15624" max="15624" width="15.85546875" customWidth="1"/>
    <col min="15625" max="15625" width="17.28515625" customWidth="1"/>
    <col min="15627" max="15627" width="9.42578125" bestFit="1" customWidth="1"/>
    <col min="15873" max="15873" width="90" customWidth="1"/>
    <col min="15874" max="15874" width="16.140625" customWidth="1"/>
    <col min="15875" max="15875" width="4.42578125" customWidth="1"/>
    <col min="15876" max="15876" width="3.42578125" bestFit="1" customWidth="1"/>
    <col min="15877" max="15877" width="3.85546875" bestFit="1" customWidth="1"/>
    <col min="15878" max="15878" width="14.7109375" customWidth="1"/>
    <col min="15879" max="15879" width="14.42578125" customWidth="1"/>
    <col min="15880" max="15880" width="15.85546875" customWidth="1"/>
    <col min="15881" max="15881" width="17.28515625" customWidth="1"/>
    <col min="15883" max="15883" width="9.42578125" bestFit="1" customWidth="1"/>
    <col min="16129" max="16129" width="90" customWidth="1"/>
    <col min="16130" max="16130" width="16.140625" customWidth="1"/>
    <col min="16131" max="16131" width="4.42578125" customWidth="1"/>
    <col min="16132" max="16132" width="3.42578125" bestFit="1" customWidth="1"/>
    <col min="16133" max="16133" width="3.85546875" bestFit="1" customWidth="1"/>
    <col min="16134" max="16134" width="14.7109375" customWidth="1"/>
    <col min="16135" max="16135" width="14.42578125" customWidth="1"/>
    <col min="16136" max="16136" width="15.85546875" customWidth="1"/>
    <col min="16137" max="16137" width="17.28515625" customWidth="1"/>
    <col min="16139" max="16139" width="9.42578125" bestFit="1" customWidth="1"/>
  </cols>
  <sheetData>
    <row r="1" spans="1:13" s="14" customFormat="1" ht="15.75" customHeight="1" x14ac:dyDescent="0.25">
      <c r="A1" s="160"/>
      <c r="B1" s="160"/>
      <c r="C1" s="160"/>
      <c r="D1" s="160"/>
      <c r="E1" s="160"/>
      <c r="F1" s="160"/>
      <c r="G1" s="160"/>
      <c r="H1" s="160"/>
      <c r="J1" s="148" t="s">
        <v>1011</v>
      </c>
    </row>
    <row r="2" spans="1:13" s="14" customFormat="1" ht="15.75" customHeight="1" x14ac:dyDescent="0.25">
      <c r="A2" s="160"/>
      <c r="B2" s="160"/>
      <c r="C2" s="160"/>
      <c r="D2" s="160"/>
      <c r="E2" s="160"/>
      <c r="F2" s="160"/>
      <c r="G2" s="160"/>
      <c r="H2" s="160"/>
      <c r="J2" s="149" t="s">
        <v>250</v>
      </c>
    </row>
    <row r="3" spans="1:13" s="14" customFormat="1" ht="15.75" customHeight="1" x14ac:dyDescent="0.25">
      <c r="A3" s="160"/>
      <c r="B3" s="160"/>
      <c r="C3" s="160"/>
      <c r="D3" s="160"/>
      <c r="E3" s="160"/>
      <c r="F3" s="160"/>
      <c r="G3" s="160"/>
      <c r="H3" s="160"/>
      <c r="J3" s="149" t="s">
        <v>1</v>
      </c>
    </row>
    <row r="4" spans="1:13" s="14" customFormat="1" ht="15.75" customHeight="1" x14ac:dyDescent="0.25">
      <c r="A4" s="160"/>
      <c r="B4" s="160"/>
      <c r="C4" s="160"/>
      <c r="D4" s="160"/>
      <c r="E4" s="160"/>
      <c r="F4" s="160"/>
      <c r="G4" s="160"/>
      <c r="H4" s="160"/>
      <c r="J4" s="194" t="s">
        <v>1090</v>
      </c>
    </row>
    <row r="5" spans="1:13" s="14" customFormat="1" x14ac:dyDescent="0.25">
      <c r="B5" s="33"/>
      <c r="C5" s="33"/>
      <c r="D5" s="33"/>
      <c r="E5" s="33"/>
      <c r="F5" s="12"/>
      <c r="G5" s="12"/>
      <c r="H5" s="12"/>
      <c r="I5" s="12"/>
    </row>
    <row r="6" spans="1:13" s="14" customFormat="1" ht="54" customHeight="1" x14ac:dyDescent="0.25">
      <c r="A6" s="230" t="s">
        <v>1210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3" s="14" customFormat="1" x14ac:dyDescent="0.25">
      <c r="B7" s="33"/>
      <c r="C7" s="33"/>
      <c r="D7" s="33"/>
      <c r="E7" s="33"/>
      <c r="F7" s="12"/>
      <c r="G7" s="12"/>
      <c r="H7" s="12"/>
      <c r="J7" s="20" t="s">
        <v>251</v>
      </c>
    </row>
    <row r="8" spans="1:13" s="14" customFormat="1" ht="78.75" x14ac:dyDescent="0.25">
      <c r="A8" s="36" t="s">
        <v>252</v>
      </c>
      <c r="B8" s="120" t="s">
        <v>256</v>
      </c>
      <c r="C8" s="36" t="s">
        <v>257</v>
      </c>
      <c r="D8" s="120" t="s">
        <v>254</v>
      </c>
      <c r="E8" s="120" t="s">
        <v>255</v>
      </c>
      <c r="F8" s="36" t="s">
        <v>1008</v>
      </c>
      <c r="G8" s="36" t="s">
        <v>727</v>
      </c>
      <c r="H8" s="36" t="s">
        <v>728</v>
      </c>
      <c r="I8" s="36" t="s">
        <v>729</v>
      </c>
      <c r="J8" s="36" t="s">
        <v>1009</v>
      </c>
      <c r="K8" s="36" t="s">
        <v>727</v>
      </c>
      <c r="L8" s="36" t="s">
        <v>728</v>
      </c>
      <c r="M8" s="36" t="s">
        <v>729</v>
      </c>
    </row>
    <row r="9" spans="1:13" s="14" customFormat="1" ht="15.75" x14ac:dyDescent="0.25">
      <c r="A9" s="121">
        <v>1</v>
      </c>
      <c r="B9" s="121">
        <v>2</v>
      </c>
      <c r="C9" s="121">
        <v>3</v>
      </c>
      <c r="D9" s="122" t="s">
        <v>730</v>
      </c>
      <c r="E9" s="122" t="s">
        <v>731</v>
      </c>
      <c r="F9" s="121">
        <v>6</v>
      </c>
      <c r="G9" s="121"/>
      <c r="H9" s="121"/>
      <c r="I9" s="121"/>
      <c r="J9" s="121">
        <v>7</v>
      </c>
      <c r="K9" s="121"/>
      <c r="L9" s="121"/>
      <c r="M9" s="121"/>
    </row>
    <row r="10" spans="1:13" s="14" customFormat="1" ht="15.75" x14ac:dyDescent="0.25">
      <c r="A10" s="39" t="s">
        <v>732</v>
      </c>
      <c r="B10" s="121"/>
      <c r="C10" s="61"/>
      <c r="D10" s="122"/>
      <c r="E10" s="122"/>
      <c r="F10" s="115">
        <f t="shared" ref="F10:F73" si="0">G10+H10+I10</f>
        <v>2057519.7000000002</v>
      </c>
      <c r="G10" s="115">
        <f>G11+G238</f>
        <v>63445.8</v>
      </c>
      <c r="H10" s="115">
        <f>H11+H238</f>
        <v>943734.70000000007</v>
      </c>
      <c r="I10" s="115">
        <f>I11+I238</f>
        <v>1050339.2000000002</v>
      </c>
      <c r="J10" s="115">
        <f t="shared" ref="J10:J15" si="1">K10+L10+M10</f>
        <v>1913135.3000000003</v>
      </c>
      <c r="K10" s="115">
        <f>K11+K238</f>
        <v>63225.4</v>
      </c>
      <c r="L10" s="115">
        <f>L11+L238</f>
        <v>892810.40000000014</v>
      </c>
      <c r="M10" s="115">
        <f>M11+M238</f>
        <v>957099.50000000012</v>
      </c>
    </row>
    <row r="11" spans="1:13" s="14" customFormat="1" ht="15.75" x14ac:dyDescent="0.25">
      <c r="A11" s="39" t="s">
        <v>733</v>
      </c>
      <c r="B11" s="122"/>
      <c r="C11" s="121"/>
      <c r="D11" s="122"/>
      <c r="E11" s="122"/>
      <c r="F11" s="115">
        <f t="shared" si="0"/>
        <v>1690072.9000000001</v>
      </c>
      <c r="G11" s="115">
        <f>G12+G15+G108+G117+G133+G153+G172+G207+G217+G234</f>
        <v>58702.9</v>
      </c>
      <c r="H11" s="115">
        <f>H12+H15+H108+H117+H133+H153+H172+H207+H217+H234</f>
        <v>931372.3</v>
      </c>
      <c r="I11" s="115">
        <f>I12+I15+I108+I117+I133+I153+I172+I207+I217+I234</f>
        <v>699997.70000000007</v>
      </c>
      <c r="J11" s="115">
        <f t="shared" si="1"/>
        <v>1555448.2000000002</v>
      </c>
      <c r="K11" s="115">
        <f>K12+K15+K108+K117+K133+K153+K172+K207+K217+K234</f>
        <v>58482.9</v>
      </c>
      <c r="L11" s="115">
        <f>L12+L15+L108+L117+L133+L153+L172+L207+L217+L234</f>
        <v>880457.30000000016</v>
      </c>
      <c r="M11" s="115">
        <f>M12+M15+M108+M117+M133+M153+M172+M207+M217+M234</f>
        <v>616508.00000000012</v>
      </c>
    </row>
    <row r="12" spans="1:13" s="14" customFormat="1" ht="47.25" x14ac:dyDescent="0.25">
      <c r="A12" s="39" t="s">
        <v>1106</v>
      </c>
      <c r="B12" s="123" t="s">
        <v>260</v>
      </c>
      <c r="C12" s="61"/>
      <c r="D12" s="62"/>
      <c r="E12" s="62"/>
      <c r="F12" s="115">
        <f t="shared" si="0"/>
        <v>10</v>
      </c>
      <c r="G12" s="115"/>
      <c r="H12" s="115">
        <f>SUBTOTAL(9,H14)</f>
        <v>0</v>
      </c>
      <c r="I12" s="115">
        <f>SUBTOTAL(9,I14)</f>
        <v>10</v>
      </c>
      <c r="J12" s="115">
        <f t="shared" si="1"/>
        <v>9.9</v>
      </c>
      <c r="K12" s="115"/>
      <c r="L12" s="115">
        <f>SUBTOTAL(9,L14)</f>
        <v>0</v>
      </c>
      <c r="M12" s="115">
        <f>SUBTOTAL(9,M14)</f>
        <v>9.9</v>
      </c>
    </row>
    <row r="13" spans="1:13" s="14" customFormat="1" ht="47.25" x14ac:dyDescent="0.25">
      <c r="A13" s="134" t="s">
        <v>690</v>
      </c>
      <c r="B13" s="125" t="s">
        <v>855</v>
      </c>
      <c r="C13" s="61"/>
      <c r="D13" s="62"/>
      <c r="E13" s="62"/>
      <c r="F13" s="35">
        <f t="shared" si="0"/>
        <v>10</v>
      </c>
      <c r="G13" s="35">
        <f>SUM(G14)</f>
        <v>0</v>
      </c>
      <c r="H13" s="35">
        <f>SUM(H14)</f>
        <v>0</v>
      </c>
      <c r="I13" s="35">
        <f>SUM(I14)</f>
        <v>10</v>
      </c>
      <c r="J13" s="35">
        <f t="shared" si="1"/>
        <v>9.9</v>
      </c>
      <c r="K13" s="35">
        <f>SUM(K14)</f>
        <v>0</v>
      </c>
      <c r="L13" s="35">
        <f>SUM(L14)</f>
        <v>0</v>
      </c>
      <c r="M13" s="35">
        <f>SUM(M14)</f>
        <v>9.9</v>
      </c>
    </row>
    <row r="14" spans="1:13" s="14" customFormat="1" ht="63" x14ac:dyDescent="0.25">
      <c r="A14" s="134" t="s">
        <v>363</v>
      </c>
      <c r="B14" s="125" t="s">
        <v>722</v>
      </c>
      <c r="C14" s="61">
        <v>200</v>
      </c>
      <c r="D14" s="62" t="s">
        <v>326</v>
      </c>
      <c r="E14" s="62">
        <v>14</v>
      </c>
      <c r="F14" s="35">
        <f t="shared" si="0"/>
        <v>10</v>
      </c>
      <c r="G14" s="35"/>
      <c r="H14" s="35">
        <v>0</v>
      </c>
      <c r="I14" s="35">
        <v>10</v>
      </c>
      <c r="J14" s="35">
        <f t="shared" si="1"/>
        <v>9.9</v>
      </c>
      <c r="K14" s="35"/>
      <c r="L14" s="35">
        <v>0</v>
      </c>
      <c r="M14" s="35">
        <v>9.9</v>
      </c>
    </row>
    <row r="15" spans="1:13" s="14" customFormat="1" ht="31.5" x14ac:dyDescent="0.25">
      <c r="A15" s="39" t="s">
        <v>1157</v>
      </c>
      <c r="B15" s="123" t="s">
        <v>263</v>
      </c>
      <c r="C15" s="61"/>
      <c r="D15" s="62"/>
      <c r="E15" s="62"/>
      <c r="F15" s="115">
        <f t="shared" si="0"/>
        <v>1120340.7000000002</v>
      </c>
      <c r="G15" s="115">
        <f>SUM(G16,G100)</f>
        <v>50290.3</v>
      </c>
      <c r="H15" s="115">
        <f>SUM(H16,H100)</f>
        <v>731713.4</v>
      </c>
      <c r="I15" s="115">
        <f>SUM(I16,I100)</f>
        <v>338337</v>
      </c>
      <c r="J15" s="115">
        <f t="shared" si="1"/>
        <v>1112339.6000000001</v>
      </c>
      <c r="K15" s="115">
        <f>SUM(K16,K100)</f>
        <v>50070.400000000001</v>
      </c>
      <c r="L15" s="115">
        <f>SUM(L16,L100)</f>
        <v>724646.50000000012</v>
      </c>
      <c r="M15" s="115">
        <f>SUM(M16,M100)</f>
        <v>337622.70000000007</v>
      </c>
    </row>
    <row r="16" spans="1:13" s="14" customFormat="1" ht="31.5" x14ac:dyDescent="0.25">
      <c r="A16" s="39" t="s">
        <v>734</v>
      </c>
      <c r="B16" s="123" t="s">
        <v>735</v>
      </c>
      <c r="C16" s="56"/>
      <c r="D16" s="57"/>
      <c r="E16" s="57"/>
      <c r="F16" s="115">
        <f>G16+H16+I16</f>
        <v>834265.10000000009</v>
      </c>
      <c r="G16" s="115">
        <f>SUM(G17,G22,G26,G28,G30,G32,G35,G37,G39,G41,G44,G49,G54,G56,G59,G62,G66,G69,G71,G77,G73,G75,G79,G81,G83,G88,G90,G95,G98,G92)</f>
        <v>50290.3</v>
      </c>
      <c r="H16" s="115">
        <f>SUM(H17,H22,H26,H28,H30,H32,H35,H37,H39,H41,H44,H49,H54,H56,H59,H62,H66,H69,H71,H77,H73,H75,H79,H81,H83,H88,H90,H95,H98,H92)</f>
        <v>731713.4</v>
      </c>
      <c r="I16" s="115">
        <f>SUM(I17,I22,I26,I28,I30,I32,I35,I37,I39,I41,I44,I49,I54,I56,I59,I62,I66,I69,I71,I77,I73,I75,I79,I81,I83,I88,I90,I95,I98,I92)</f>
        <v>52261.399999999994</v>
      </c>
      <c r="J16" s="115">
        <f>K16+L16+M16</f>
        <v>826965.90000000014</v>
      </c>
      <c r="K16" s="115">
        <f>SUM(K17,K22,K26,K28,K30,K32,K35,K37,K39,K41,K44,K49,K54,K56,K59,K62,K66,K69,K71,K77,K73,K75,K79,K81,K83,K88,K90,K95,K98,K92)</f>
        <v>50070.400000000001</v>
      </c>
      <c r="L16" s="115">
        <f>SUM(L17,L22,L26,L28,L30,L32,L35,L37,L39,L41,L44,L49,L54,L56,L59,L62,L66,L69,L71,L77,L73,L75,L79,L81,L83,L88,L90,L95,L98,L92)</f>
        <v>724646.50000000012</v>
      </c>
      <c r="M16" s="115">
        <f>SUM(M17,M22,M26,M28,M30,M32,M35,M37,M39,M41,M44,M49,M54,M56,M59,M62,M66,M69,M71,M77,M73,M75,M79,M81,M83,M88,M90,M95,M98,M92)</f>
        <v>52248.999999999993</v>
      </c>
    </row>
    <row r="17" spans="1:13" s="16" customFormat="1" ht="94.5" x14ac:dyDescent="0.25">
      <c r="A17" s="60" t="s">
        <v>523</v>
      </c>
      <c r="B17" s="126" t="s">
        <v>736</v>
      </c>
      <c r="C17" s="121"/>
      <c r="D17" s="122"/>
      <c r="E17" s="122"/>
      <c r="F17" s="35">
        <f t="shared" si="0"/>
        <v>642101.4</v>
      </c>
      <c r="G17" s="35"/>
      <c r="H17" s="35">
        <f>SUBTOTAL(9,H18:H21)</f>
        <v>642101.4</v>
      </c>
      <c r="I17" s="35">
        <f>SUBTOTAL(9,I18:I21)</f>
        <v>0</v>
      </c>
      <c r="J17" s="35">
        <f t="shared" ref="J17:J31" si="2">K17+L17+M17</f>
        <v>642055.1</v>
      </c>
      <c r="K17" s="35"/>
      <c r="L17" s="35">
        <f>SUBTOTAL(9,L18:L21)</f>
        <v>642055.1</v>
      </c>
      <c r="M17" s="35">
        <f>SUBTOTAL(9,M18:M21)</f>
        <v>0</v>
      </c>
    </row>
    <row r="18" spans="1:13" s="14" customFormat="1" ht="47.25" customHeight="1" x14ac:dyDescent="0.25">
      <c r="A18" s="134" t="s">
        <v>525</v>
      </c>
      <c r="B18" s="125" t="s">
        <v>526</v>
      </c>
      <c r="C18" s="61">
        <v>600</v>
      </c>
      <c r="D18" s="62" t="s">
        <v>450</v>
      </c>
      <c r="E18" s="62" t="s">
        <v>260</v>
      </c>
      <c r="F18" s="35">
        <f t="shared" si="0"/>
        <v>80037</v>
      </c>
      <c r="G18" s="35"/>
      <c r="H18" s="35">
        <v>80037</v>
      </c>
      <c r="I18" s="35">
        <v>0</v>
      </c>
      <c r="J18" s="35">
        <f t="shared" si="2"/>
        <v>79990.7</v>
      </c>
      <c r="K18" s="35"/>
      <c r="L18" s="35">
        <v>79990.7</v>
      </c>
      <c r="M18" s="35">
        <v>0</v>
      </c>
    </row>
    <row r="19" spans="1:13" s="14" customFormat="1" ht="63" x14ac:dyDescent="0.25">
      <c r="A19" s="134" t="s">
        <v>737</v>
      </c>
      <c r="B19" s="125" t="s">
        <v>542</v>
      </c>
      <c r="C19" s="61">
        <v>600</v>
      </c>
      <c r="D19" s="62" t="s">
        <v>450</v>
      </c>
      <c r="E19" s="62" t="s">
        <v>263</v>
      </c>
      <c r="F19" s="35">
        <f t="shared" si="0"/>
        <v>416882.5</v>
      </c>
      <c r="G19" s="35"/>
      <c r="H19" s="31">
        <v>416882.5</v>
      </c>
      <c r="I19" s="127"/>
      <c r="J19" s="35">
        <f t="shared" si="2"/>
        <v>416882.5</v>
      </c>
      <c r="K19" s="35"/>
      <c r="L19" s="31">
        <v>416882.5</v>
      </c>
      <c r="M19" s="127"/>
    </row>
    <row r="20" spans="1:13" s="14" customFormat="1" ht="46.5" customHeight="1" x14ac:dyDescent="0.25">
      <c r="A20" s="134" t="s">
        <v>569</v>
      </c>
      <c r="B20" s="125" t="s">
        <v>570</v>
      </c>
      <c r="C20" s="61">
        <v>600</v>
      </c>
      <c r="D20" s="62" t="s">
        <v>450</v>
      </c>
      <c r="E20" s="62" t="s">
        <v>326</v>
      </c>
      <c r="F20" s="35">
        <f t="shared" si="0"/>
        <v>87823</v>
      </c>
      <c r="G20" s="35"/>
      <c r="H20" s="35">
        <v>87823</v>
      </c>
      <c r="I20" s="127"/>
      <c r="J20" s="35">
        <f t="shared" si="2"/>
        <v>87823</v>
      </c>
      <c r="K20" s="35"/>
      <c r="L20" s="35">
        <v>87823</v>
      </c>
      <c r="M20" s="127"/>
    </row>
    <row r="21" spans="1:13" s="14" customFormat="1" ht="63" customHeight="1" x14ac:dyDescent="0.25">
      <c r="A21" s="134" t="s">
        <v>543</v>
      </c>
      <c r="B21" s="125" t="s">
        <v>544</v>
      </c>
      <c r="C21" s="61">
        <v>600</v>
      </c>
      <c r="D21" s="62" t="s">
        <v>450</v>
      </c>
      <c r="E21" s="62" t="s">
        <v>263</v>
      </c>
      <c r="F21" s="35">
        <f t="shared" si="0"/>
        <v>57358.9</v>
      </c>
      <c r="G21" s="35"/>
      <c r="H21" s="35">
        <v>57358.9</v>
      </c>
      <c r="I21" s="127"/>
      <c r="J21" s="35">
        <f t="shared" si="2"/>
        <v>57358.9</v>
      </c>
      <c r="K21" s="35"/>
      <c r="L21" s="35">
        <v>57358.9</v>
      </c>
      <c r="M21" s="127"/>
    </row>
    <row r="22" spans="1:13" s="14" customFormat="1" ht="15.75" x14ac:dyDescent="0.25">
      <c r="A22" s="134" t="s">
        <v>574</v>
      </c>
      <c r="B22" s="126" t="s">
        <v>738</v>
      </c>
      <c r="C22" s="61"/>
      <c r="D22" s="62"/>
      <c r="E22" s="62"/>
      <c r="F22" s="35">
        <f t="shared" si="0"/>
        <v>11954.4</v>
      </c>
      <c r="G22" s="35">
        <f>SUBTOTAL(9,G23:G25)</f>
        <v>0</v>
      </c>
      <c r="H22" s="35">
        <f>SUBTOTAL(9,H23:H25)</f>
        <v>0</v>
      </c>
      <c r="I22" s="35">
        <f>SUBTOTAL(9,I23:I25)</f>
        <v>11954.4</v>
      </c>
      <c r="J22" s="35">
        <f t="shared" si="2"/>
        <v>11954.4</v>
      </c>
      <c r="K22" s="35">
        <f>SUBTOTAL(9,K23:K25)</f>
        <v>0</v>
      </c>
      <c r="L22" s="35">
        <f>SUBTOTAL(9,L23:L25)</f>
        <v>0</v>
      </c>
      <c r="M22" s="35">
        <f>SUBTOTAL(9,M23:M25)</f>
        <v>11954.4</v>
      </c>
    </row>
    <row r="23" spans="1:13" s="14" customFormat="1" ht="47.25" hidden="1" x14ac:dyDescent="0.25">
      <c r="A23" s="134" t="s">
        <v>739</v>
      </c>
      <c r="B23" s="126" t="s">
        <v>577</v>
      </c>
      <c r="C23" s="61">
        <v>200</v>
      </c>
      <c r="D23" s="62" t="s">
        <v>450</v>
      </c>
      <c r="E23" s="62" t="s">
        <v>450</v>
      </c>
      <c r="F23" s="35">
        <f t="shared" si="0"/>
        <v>0</v>
      </c>
      <c r="G23" s="35"/>
      <c r="H23" s="35"/>
      <c r="I23" s="35">
        <v>0</v>
      </c>
      <c r="J23" s="35">
        <f t="shared" si="2"/>
        <v>0</v>
      </c>
      <c r="K23" s="35"/>
      <c r="L23" s="35"/>
      <c r="M23" s="35">
        <v>0</v>
      </c>
    </row>
    <row r="24" spans="1:13" s="14" customFormat="1" ht="31.5" x14ac:dyDescent="0.25">
      <c r="A24" s="60" t="s">
        <v>740</v>
      </c>
      <c r="B24" s="126" t="s">
        <v>577</v>
      </c>
      <c r="C24" s="61">
        <v>300</v>
      </c>
      <c r="D24" s="62" t="s">
        <v>450</v>
      </c>
      <c r="E24" s="62" t="s">
        <v>450</v>
      </c>
      <c r="F24" s="35">
        <f t="shared" si="0"/>
        <v>35</v>
      </c>
      <c r="G24" s="35"/>
      <c r="H24" s="35"/>
      <c r="I24" s="35">
        <v>35</v>
      </c>
      <c r="J24" s="35">
        <f t="shared" si="2"/>
        <v>35</v>
      </c>
      <c r="K24" s="35"/>
      <c r="L24" s="35"/>
      <c r="M24" s="35">
        <v>35</v>
      </c>
    </row>
    <row r="25" spans="1:13" s="14" customFormat="1" ht="47.25" x14ac:dyDescent="0.25">
      <c r="A25" s="134" t="s">
        <v>579</v>
      </c>
      <c r="B25" s="126" t="s">
        <v>577</v>
      </c>
      <c r="C25" s="61">
        <v>600</v>
      </c>
      <c r="D25" s="62" t="s">
        <v>450</v>
      </c>
      <c r="E25" s="62" t="s">
        <v>450</v>
      </c>
      <c r="F25" s="35">
        <f t="shared" si="0"/>
        <v>11919.4</v>
      </c>
      <c r="G25" s="35"/>
      <c r="H25" s="35">
        <v>0</v>
      </c>
      <c r="I25" s="31">
        <v>11919.4</v>
      </c>
      <c r="J25" s="35">
        <f t="shared" si="2"/>
        <v>11919.4</v>
      </c>
      <c r="K25" s="35"/>
      <c r="L25" s="35">
        <v>0</v>
      </c>
      <c r="M25" s="31">
        <v>11919.4</v>
      </c>
    </row>
    <row r="26" spans="1:13" s="14" customFormat="1" ht="31.5" x14ac:dyDescent="0.25">
      <c r="A26" s="60" t="s">
        <v>580</v>
      </c>
      <c r="B26" s="126" t="s">
        <v>741</v>
      </c>
      <c r="C26" s="61"/>
      <c r="D26" s="62"/>
      <c r="E26" s="62"/>
      <c r="F26" s="35">
        <f t="shared" si="0"/>
        <v>6763.5</v>
      </c>
      <c r="G26" s="35"/>
      <c r="H26" s="35">
        <f>SUBTOTAL(9,H27:H27)</f>
        <v>6756.7</v>
      </c>
      <c r="I26" s="35">
        <f>SUBTOTAL(9,I27:I27)</f>
        <v>6.8</v>
      </c>
      <c r="J26" s="35">
        <f t="shared" si="2"/>
        <v>6763.5</v>
      </c>
      <c r="K26" s="35"/>
      <c r="L26" s="35">
        <f>SUBTOTAL(9,L27:L27)</f>
        <v>6756.7</v>
      </c>
      <c r="M26" s="35">
        <f>SUBTOTAL(9,M27:M27)</f>
        <v>6.8</v>
      </c>
    </row>
    <row r="27" spans="1:13" s="14" customFormat="1" ht="47.25" x14ac:dyDescent="0.25">
      <c r="A27" s="134" t="s">
        <v>582</v>
      </c>
      <c r="B27" s="126" t="s">
        <v>583</v>
      </c>
      <c r="C27" s="61">
        <v>600</v>
      </c>
      <c r="D27" s="62" t="s">
        <v>450</v>
      </c>
      <c r="E27" s="62" t="s">
        <v>450</v>
      </c>
      <c r="F27" s="35">
        <f t="shared" si="0"/>
        <v>6763.5</v>
      </c>
      <c r="G27" s="35"/>
      <c r="H27" s="35">
        <v>6756.7</v>
      </c>
      <c r="I27" s="35">
        <v>6.8</v>
      </c>
      <c r="J27" s="35">
        <f t="shared" si="2"/>
        <v>6763.5</v>
      </c>
      <c r="K27" s="35"/>
      <c r="L27" s="35">
        <v>6756.7</v>
      </c>
      <c r="M27" s="35">
        <v>6.8</v>
      </c>
    </row>
    <row r="28" spans="1:13" s="14" customFormat="1" ht="31.5" x14ac:dyDescent="0.25">
      <c r="A28" s="60" t="s">
        <v>590</v>
      </c>
      <c r="B28" s="126" t="s">
        <v>742</v>
      </c>
      <c r="C28" s="61"/>
      <c r="D28" s="62"/>
      <c r="E28" s="62"/>
      <c r="F28" s="35">
        <f t="shared" si="0"/>
        <v>50</v>
      </c>
      <c r="G28" s="35"/>
      <c r="H28" s="35">
        <f>SUBTOTAL(9,H29)</f>
        <v>0</v>
      </c>
      <c r="I28" s="35">
        <f>SUBTOTAL(9,I29)</f>
        <v>50</v>
      </c>
      <c r="J28" s="35">
        <f t="shared" si="2"/>
        <v>50</v>
      </c>
      <c r="K28" s="35"/>
      <c r="L28" s="35">
        <f>SUBTOTAL(9,L29)</f>
        <v>0</v>
      </c>
      <c r="M28" s="35">
        <f>SUBTOTAL(9,M29)</f>
        <v>50</v>
      </c>
    </row>
    <row r="29" spans="1:13" s="14" customFormat="1" ht="47.25" x14ac:dyDescent="0.25">
      <c r="A29" s="134" t="s">
        <v>592</v>
      </c>
      <c r="B29" s="126" t="s">
        <v>593</v>
      </c>
      <c r="C29" s="61">
        <v>600</v>
      </c>
      <c r="D29" s="62" t="s">
        <v>450</v>
      </c>
      <c r="E29" s="62" t="s">
        <v>331</v>
      </c>
      <c r="F29" s="35">
        <f t="shared" si="0"/>
        <v>50</v>
      </c>
      <c r="G29" s="35"/>
      <c r="H29" s="35">
        <v>0</v>
      </c>
      <c r="I29" s="35">
        <v>50</v>
      </c>
      <c r="J29" s="35">
        <f t="shared" si="2"/>
        <v>50</v>
      </c>
      <c r="K29" s="35"/>
      <c r="L29" s="35">
        <v>0</v>
      </c>
      <c r="M29" s="35">
        <v>50</v>
      </c>
    </row>
    <row r="30" spans="1:13" s="14" customFormat="1" ht="15.75" x14ac:dyDescent="0.25">
      <c r="A30" s="60" t="s">
        <v>594</v>
      </c>
      <c r="B30" s="126" t="s">
        <v>743</v>
      </c>
      <c r="C30" s="61"/>
      <c r="D30" s="62"/>
      <c r="E30" s="62"/>
      <c r="F30" s="35">
        <f t="shared" si="0"/>
        <v>132</v>
      </c>
      <c r="G30" s="35"/>
      <c r="H30" s="35">
        <f>SUBTOTAL(9,H31)</f>
        <v>0</v>
      </c>
      <c r="I30" s="35">
        <f>SUBTOTAL(9,I31)</f>
        <v>132</v>
      </c>
      <c r="J30" s="35">
        <f t="shared" si="2"/>
        <v>132</v>
      </c>
      <c r="K30" s="35"/>
      <c r="L30" s="35">
        <f>SUBTOTAL(9,L31)</f>
        <v>0</v>
      </c>
      <c r="M30" s="35">
        <f>SUBTOTAL(9,M31)</f>
        <v>132</v>
      </c>
    </row>
    <row r="31" spans="1:13" s="14" customFormat="1" ht="31.5" x14ac:dyDescent="0.25">
      <c r="A31" s="134" t="s">
        <v>596</v>
      </c>
      <c r="B31" s="126" t="s">
        <v>597</v>
      </c>
      <c r="C31" s="61">
        <v>600</v>
      </c>
      <c r="D31" s="62" t="s">
        <v>450</v>
      </c>
      <c r="E31" s="62" t="s">
        <v>331</v>
      </c>
      <c r="F31" s="35">
        <f t="shared" si="0"/>
        <v>132</v>
      </c>
      <c r="G31" s="35"/>
      <c r="H31" s="35">
        <v>0</v>
      </c>
      <c r="I31" s="31">
        <v>132</v>
      </c>
      <c r="J31" s="35">
        <f t="shared" si="2"/>
        <v>132</v>
      </c>
      <c r="K31" s="35"/>
      <c r="L31" s="35">
        <v>0</v>
      </c>
      <c r="M31" s="31">
        <v>132</v>
      </c>
    </row>
    <row r="32" spans="1:13" s="14" customFormat="1" ht="15.75" x14ac:dyDescent="0.25">
      <c r="A32" s="60" t="s">
        <v>615</v>
      </c>
      <c r="B32" s="126" t="s">
        <v>744</v>
      </c>
      <c r="C32" s="61"/>
      <c r="D32" s="62"/>
      <c r="E32" s="62"/>
      <c r="F32" s="35">
        <f t="shared" ref="F32:M32" si="3">SUM(F33:F34)</f>
        <v>1011.2</v>
      </c>
      <c r="G32" s="35">
        <f t="shared" si="3"/>
        <v>0</v>
      </c>
      <c r="H32" s="35">
        <f t="shared" si="3"/>
        <v>0</v>
      </c>
      <c r="I32" s="35">
        <f t="shared" si="3"/>
        <v>1011.2</v>
      </c>
      <c r="J32" s="35">
        <f t="shared" si="3"/>
        <v>1011.2</v>
      </c>
      <c r="K32" s="35">
        <f t="shared" si="3"/>
        <v>0</v>
      </c>
      <c r="L32" s="35">
        <f t="shared" si="3"/>
        <v>0</v>
      </c>
      <c r="M32" s="35">
        <f t="shared" si="3"/>
        <v>1011.2</v>
      </c>
    </row>
    <row r="33" spans="1:13" s="14" customFormat="1" ht="31.5" x14ac:dyDescent="0.25">
      <c r="A33" s="134" t="s">
        <v>1171</v>
      </c>
      <c r="B33" s="126" t="s">
        <v>618</v>
      </c>
      <c r="C33" s="61">
        <v>300</v>
      </c>
      <c r="D33" s="62" t="s">
        <v>374</v>
      </c>
      <c r="E33" s="62" t="s">
        <v>260</v>
      </c>
      <c r="F33" s="35">
        <f t="shared" ref="F33" si="4">G33+H33+I33</f>
        <v>16</v>
      </c>
      <c r="G33" s="35"/>
      <c r="H33" s="35">
        <v>0</v>
      </c>
      <c r="I33" s="31">
        <v>16</v>
      </c>
      <c r="J33" s="35">
        <f t="shared" ref="J33:J48" si="5">K33+L33+M33</f>
        <v>16</v>
      </c>
      <c r="K33" s="35"/>
      <c r="L33" s="35">
        <v>0</v>
      </c>
      <c r="M33" s="31">
        <v>16</v>
      </c>
    </row>
    <row r="34" spans="1:13" s="14" customFormat="1" ht="31.5" x14ac:dyDescent="0.25">
      <c r="A34" s="134" t="s">
        <v>617</v>
      </c>
      <c r="B34" s="126" t="s">
        <v>618</v>
      </c>
      <c r="C34" s="61">
        <v>600</v>
      </c>
      <c r="D34" s="62" t="s">
        <v>374</v>
      </c>
      <c r="E34" s="62" t="s">
        <v>260</v>
      </c>
      <c r="F34" s="35">
        <f t="shared" si="0"/>
        <v>995.2</v>
      </c>
      <c r="G34" s="35"/>
      <c r="H34" s="35">
        <v>0</v>
      </c>
      <c r="I34" s="31">
        <v>995.2</v>
      </c>
      <c r="J34" s="35">
        <f t="shared" si="5"/>
        <v>995.2</v>
      </c>
      <c r="K34" s="35"/>
      <c r="L34" s="35">
        <v>0</v>
      </c>
      <c r="M34" s="31">
        <v>995.2</v>
      </c>
    </row>
    <row r="35" spans="1:13" s="14" customFormat="1" ht="15.75" x14ac:dyDescent="0.25">
      <c r="A35" s="60" t="s">
        <v>619</v>
      </c>
      <c r="B35" s="126" t="s">
        <v>745</v>
      </c>
      <c r="C35" s="61"/>
      <c r="D35" s="62"/>
      <c r="E35" s="62"/>
      <c r="F35" s="35">
        <f t="shared" si="0"/>
        <v>151.69999999999999</v>
      </c>
      <c r="G35" s="35"/>
      <c r="H35" s="35">
        <f>SUBTOTAL(9,H36)</f>
        <v>0</v>
      </c>
      <c r="I35" s="35">
        <f>SUBTOTAL(9,I36)</f>
        <v>151.69999999999999</v>
      </c>
      <c r="J35" s="35">
        <f t="shared" si="5"/>
        <v>151.69999999999999</v>
      </c>
      <c r="K35" s="35"/>
      <c r="L35" s="35">
        <f>SUBTOTAL(9,L36)</f>
        <v>0</v>
      </c>
      <c r="M35" s="35">
        <f>SUBTOTAL(9,M36)</f>
        <v>151.69999999999999</v>
      </c>
    </row>
    <row r="36" spans="1:13" s="14" customFormat="1" ht="31.5" x14ac:dyDescent="0.25">
      <c r="A36" s="134" t="s">
        <v>621</v>
      </c>
      <c r="B36" s="126" t="s">
        <v>622</v>
      </c>
      <c r="C36" s="61">
        <v>600</v>
      </c>
      <c r="D36" s="62" t="s">
        <v>374</v>
      </c>
      <c r="E36" s="62" t="s">
        <v>260</v>
      </c>
      <c r="F36" s="35">
        <f t="shared" si="0"/>
        <v>151.69999999999999</v>
      </c>
      <c r="G36" s="35"/>
      <c r="H36" s="35">
        <v>0</v>
      </c>
      <c r="I36" s="31">
        <v>151.69999999999999</v>
      </c>
      <c r="J36" s="35">
        <f t="shared" si="5"/>
        <v>151.69999999999999</v>
      </c>
      <c r="K36" s="35"/>
      <c r="L36" s="35">
        <v>0</v>
      </c>
      <c r="M36" s="31">
        <v>151.69999999999999</v>
      </c>
    </row>
    <row r="37" spans="1:13" s="14" customFormat="1" ht="63" x14ac:dyDescent="0.25">
      <c r="A37" s="60" t="s">
        <v>640</v>
      </c>
      <c r="B37" s="126" t="s">
        <v>746</v>
      </c>
      <c r="C37" s="61"/>
      <c r="D37" s="62"/>
      <c r="E37" s="62"/>
      <c r="F37" s="35">
        <f t="shared" si="0"/>
        <v>52</v>
      </c>
      <c r="G37" s="35"/>
      <c r="H37" s="35">
        <f>SUBTOTAL(9,H38)</f>
        <v>52</v>
      </c>
      <c r="I37" s="35">
        <f>SUBTOTAL(9,I38)</f>
        <v>0</v>
      </c>
      <c r="J37" s="35">
        <f t="shared" si="5"/>
        <v>34.4</v>
      </c>
      <c r="K37" s="35"/>
      <c r="L37" s="35">
        <f>SUBTOTAL(9,L38)</f>
        <v>34.4</v>
      </c>
      <c r="M37" s="35">
        <f>SUBTOTAL(9,M38)</f>
        <v>0</v>
      </c>
    </row>
    <row r="38" spans="1:13" s="14" customFormat="1" ht="78.75" x14ac:dyDescent="0.25">
      <c r="A38" s="134" t="s">
        <v>642</v>
      </c>
      <c r="B38" s="126" t="s">
        <v>643</v>
      </c>
      <c r="C38" s="61">
        <v>600</v>
      </c>
      <c r="D38" s="62" t="s">
        <v>346</v>
      </c>
      <c r="E38" s="62" t="s">
        <v>274</v>
      </c>
      <c r="F38" s="35">
        <f t="shared" si="0"/>
        <v>52</v>
      </c>
      <c r="G38" s="35"/>
      <c r="H38" s="35">
        <v>52</v>
      </c>
      <c r="I38" s="127"/>
      <c r="J38" s="35">
        <f t="shared" si="5"/>
        <v>34.4</v>
      </c>
      <c r="K38" s="35"/>
      <c r="L38" s="35">
        <v>34.4</v>
      </c>
      <c r="M38" s="127"/>
    </row>
    <row r="39" spans="1:13" s="14" customFormat="1" ht="31.5" x14ac:dyDescent="0.25">
      <c r="A39" s="134" t="s">
        <v>598</v>
      </c>
      <c r="B39" s="126" t="s">
        <v>747</v>
      </c>
      <c r="C39" s="61"/>
      <c r="D39" s="62"/>
      <c r="E39" s="62"/>
      <c r="F39" s="35">
        <f t="shared" si="0"/>
        <v>292.39999999999998</v>
      </c>
      <c r="G39" s="35"/>
      <c r="H39" s="35">
        <f>SUBTOTAL(9,H40)</f>
        <v>0</v>
      </c>
      <c r="I39" s="35">
        <f>SUBTOTAL(9,I40)</f>
        <v>292.39999999999998</v>
      </c>
      <c r="J39" s="35">
        <f t="shared" si="5"/>
        <v>292.39999999999998</v>
      </c>
      <c r="K39" s="35"/>
      <c r="L39" s="35">
        <f>SUBTOTAL(9,L40)</f>
        <v>0</v>
      </c>
      <c r="M39" s="35">
        <f>SUBTOTAL(9,M40)</f>
        <v>292.39999999999998</v>
      </c>
    </row>
    <row r="40" spans="1:13" s="14" customFormat="1" ht="47.25" x14ac:dyDescent="0.25">
      <c r="A40" s="134" t="s">
        <v>600</v>
      </c>
      <c r="B40" s="126" t="s">
        <v>601</v>
      </c>
      <c r="C40" s="61">
        <v>600</v>
      </c>
      <c r="D40" s="62" t="s">
        <v>450</v>
      </c>
      <c r="E40" s="62" t="s">
        <v>331</v>
      </c>
      <c r="F40" s="35">
        <f t="shared" si="0"/>
        <v>292.39999999999998</v>
      </c>
      <c r="G40" s="35"/>
      <c r="H40" s="35">
        <v>0</v>
      </c>
      <c r="I40" s="31">
        <v>292.39999999999998</v>
      </c>
      <c r="J40" s="35">
        <f t="shared" si="5"/>
        <v>292.39999999999998</v>
      </c>
      <c r="K40" s="35"/>
      <c r="L40" s="35">
        <v>0</v>
      </c>
      <c r="M40" s="31">
        <v>292.39999999999998</v>
      </c>
    </row>
    <row r="41" spans="1:13" s="14" customFormat="1" ht="63" x14ac:dyDescent="0.25">
      <c r="A41" s="60" t="s">
        <v>602</v>
      </c>
      <c r="B41" s="126" t="s">
        <v>748</v>
      </c>
      <c r="C41" s="61"/>
      <c r="D41" s="62"/>
      <c r="E41" s="62"/>
      <c r="F41" s="35">
        <f t="shared" si="0"/>
        <v>6641.6</v>
      </c>
      <c r="G41" s="35">
        <f>SUBTOTAL(9,G42:G43)</f>
        <v>0</v>
      </c>
      <c r="H41" s="35">
        <f>SUBTOTAL(9,H42:H43)</f>
        <v>6641.6</v>
      </c>
      <c r="I41" s="35">
        <f>SUBTOTAL(9,I42:I43)</f>
        <v>0</v>
      </c>
      <c r="J41" s="35">
        <f t="shared" si="5"/>
        <v>6278.8</v>
      </c>
      <c r="K41" s="35">
        <f>SUBTOTAL(9,K42:K43)</f>
        <v>0</v>
      </c>
      <c r="L41" s="35">
        <f>SUBTOTAL(9,L42:L43)</f>
        <v>6278.8</v>
      </c>
      <c r="M41" s="35">
        <f>SUBTOTAL(9,M42:M43)</f>
        <v>0</v>
      </c>
    </row>
    <row r="42" spans="1:13" s="14" customFormat="1" ht="110.25" x14ac:dyDescent="0.25">
      <c r="A42" s="134" t="s">
        <v>604</v>
      </c>
      <c r="B42" s="126" t="s">
        <v>605</v>
      </c>
      <c r="C42" s="61">
        <v>600</v>
      </c>
      <c r="D42" s="62" t="s">
        <v>450</v>
      </c>
      <c r="E42" s="62" t="s">
        <v>331</v>
      </c>
      <c r="F42" s="35">
        <f t="shared" si="0"/>
        <v>5415.6</v>
      </c>
      <c r="G42" s="35"/>
      <c r="H42" s="31">
        <v>5415.6</v>
      </c>
      <c r="I42" s="35"/>
      <c r="J42" s="35">
        <f t="shared" si="5"/>
        <v>5092.3</v>
      </c>
      <c r="K42" s="35"/>
      <c r="L42" s="31">
        <v>5092.3</v>
      </c>
      <c r="M42" s="35"/>
    </row>
    <row r="43" spans="1:13" s="14" customFormat="1" ht="110.25" x14ac:dyDescent="0.25">
      <c r="A43" s="134" t="s">
        <v>604</v>
      </c>
      <c r="B43" s="126" t="s">
        <v>605</v>
      </c>
      <c r="C43" s="61">
        <v>600</v>
      </c>
      <c r="D43" s="62" t="s">
        <v>374</v>
      </c>
      <c r="E43" s="62" t="s">
        <v>260</v>
      </c>
      <c r="F43" s="35">
        <f t="shared" si="0"/>
        <v>1226</v>
      </c>
      <c r="G43" s="35"/>
      <c r="H43" s="31">
        <v>1226</v>
      </c>
      <c r="I43" s="35"/>
      <c r="J43" s="35">
        <f t="shared" si="5"/>
        <v>1186.5</v>
      </c>
      <c r="K43" s="35"/>
      <c r="L43" s="31">
        <v>1186.5</v>
      </c>
      <c r="M43" s="35"/>
    </row>
    <row r="44" spans="1:13" s="14" customFormat="1" ht="31.5" x14ac:dyDescent="0.25">
      <c r="A44" s="60" t="s">
        <v>527</v>
      </c>
      <c r="B44" s="126" t="s">
        <v>749</v>
      </c>
      <c r="C44" s="61"/>
      <c r="D44" s="62"/>
      <c r="E44" s="62"/>
      <c r="F44" s="35">
        <f t="shared" si="0"/>
        <v>18308.399999999998</v>
      </c>
      <c r="G44" s="35">
        <f>SUBTOTAL(9,G45:G48)</f>
        <v>0</v>
      </c>
      <c r="H44" s="35">
        <f>SUBTOTAL(9,H45:H48)</f>
        <v>0</v>
      </c>
      <c r="I44" s="35">
        <f>SUBTOTAL(9,I45:I48)</f>
        <v>18308.399999999998</v>
      </c>
      <c r="J44" s="35">
        <f t="shared" si="5"/>
        <v>18304.099999999999</v>
      </c>
      <c r="K44" s="35">
        <f>SUBTOTAL(9,K45:K48)</f>
        <v>0</v>
      </c>
      <c r="L44" s="35">
        <f>SUBTOTAL(9,L45:L48)</f>
        <v>0</v>
      </c>
      <c r="M44" s="35">
        <f>SUBTOTAL(9,M45:M48)</f>
        <v>18304.099999999999</v>
      </c>
    </row>
    <row r="45" spans="1:13" s="14" customFormat="1" ht="31.5" x14ac:dyDescent="0.25">
      <c r="A45" s="134" t="s">
        <v>529</v>
      </c>
      <c r="B45" s="126" t="s">
        <v>530</v>
      </c>
      <c r="C45" s="61">
        <v>600</v>
      </c>
      <c r="D45" s="62" t="s">
        <v>450</v>
      </c>
      <c r="E45" s="62" t="s">
        <v>260</v>
      </c>
      <c r="F45" s="35">
        <f t="shared" si="0"/>
        <v>1686.9</v>
      </c>
      <c r="G45" s="35"/>
      <c r="H45" s="35">
        <v>0</v>
      </c>
      <c r="I45" s="31">
        <v>1686.9</v>
      </c>
      <c r="J45" s="35">
        <f t="shared" si="5"/>
        <v>1686.9</v>
      </c>
      <c r="K45" s="35"/>
      <c r="L45" s="35">
        <v>0</v>
      </c>
      <c r="M45" s="31">
        <v>1686.9</v>
      </c>
    </row>
    <row r="46" spans="1:13" s="14" customFormat="1" ht="31.5" x14ac:dyDescent="0.25">
      <c r="A46" s="134" t="s">
        <v>529</v>
      </c>
      <c r="B46" s="126" t="s">
        <v>530</v>
      </c>
      <c r="C46" s="61">
        <v>600</v>
      </c>
      <c r="D46" s="62" t="s">
        <v>450</v>
      </c>
      <c r="E46" s="62" t="s">
        <v>263</v>
      </c>
      <c r="F46" s="35">
        <f t="shared" si="0"/>
        <v>12588.4</v>
      </c>
      <c r="G46" s="35"/>
      <c r="H46" s="35">
        <v>0</v>
      </c>
      <c r="I46" s="31">
        <v>12588.4</v>
      </c>
      <c r="J46" s="35">
        <f t="shared" si="5"/>
        <v>12588.3</v>
      </c>
      <c r="K46" s="35"/>
      <c r="L46" s="35">
        <v>0</v>
      </c>
      <c r="M46" s="31">
        <v>12588.3</v>
      </c>
    </row>
    <row r="47" spans="1:13" s="14" customFormat="1" ht="31.5" x14ac:dyDescent="0.25">
      <c r="A47" s="134" t="s">
        <v>750</v>
      </c>
      <c r="B47" s="126" t="s">
        <v>530</v>
      </c>
      <c r="C47" s="61">
        <v>600</v>
      </c>
      <c r="D47" s="62" t="s">
        <v>450</v>
      </c>
      <c r="E47" s="62" t="s">
        <v>326</v>
      </c>
      <c r="F47" s="35">
        <f t="shared" si="0"/>
        <v>2083.4</v>
      </c>
      <c r="G47" s="35"/>
      <c r="H47" s="35"/>
      <c r="I47" s="31">
        <v>2083.4</v>
      </c>
      <c r="J47" s="35">
        <f t="shared" si="5"/>
        <v>2083.3000000000002</v>
      </c>
      <c r="K47" s="35"/>
      <c r="L47" s="35"/>
      <c r="M47" s="31">
        <v>2083.3000000000002</v>
      </c>
    </row>
    <row r="48" spans="1:13" s="14" customFormat="1" ht="31.5" x14ac:dyDescent="0.25">
      <c r="A48" s="134" t="s">
        <v>529</v>
      </c>
      <c r="B48" s="126" t="s">
        <v>530</v>
      </c>
      <c r="C48" s="61">
        <v>600</v>
      </c>
      <c r="D48" s="62" t="s">
        <v>374</v>
      </c>
      <c r="E48" s="62" t="s">
        <v>260</v>
      </c>
      <c r="F48" s="35">
        <f t="shared" si="0"/>
        <v>1949.7</v>
      </c>
      <c r="G48" s="35"/>
      <c r="H48" s="35">
        <v>0</v>
      </c>
      <c r="I48" s="31">
        <v>1949.7</v>
      </c>
      <c r="J48" s="35">
        <f t="shared" si="5"/>
        <v>1945.6</v>
      </c>
      <c r="K48" s="35"/>
      <c r="L48" s="35">
        <v>0</v>
      </c>
      <c r="M48" s="31">
        <v>1945.6</v>
      </c>
    </row>
    <row r="49" spans="1:13" s="14" customFormat="1" ht="31.5" x14ac:dyDescent="0.25">
      <c r="A49" s="60" t="s">
        <v>531</v>
      </c>
      <c r="B49" s="126" t="s">
        <v>751</v>
      </c>
      <c r="C49" s="61"/>
      <c r="D49" s="62"/>
      <c r="E49" s="62"/>
      <c r="F49" s="35">
        <f>G49+H49+I49</f>
        <v>3529.5</v>
      </c>
      <c r="G49" s="35">
        <f>SUBTOTAL(9,G51:G53)</f>
        <v>0</v>
      </c>
      <c r="H49" s="35">
        <f>SUBTOTAL(9,H51:H53)</f>
        <v>0</v>
      </c>
      <c r="I49" s="35">
        <f>SUBTOTAL(9,I50:I53)</f>
        <v>3529.5</v>
      </c>
      <c r="J49" s="35">
        <f>K49+L49+M49</f>
        <v>3529.2</v>
      </c>
      <c r="K49" s="35">
        <f>SUBTOTAL(9,K51:K53)</f>
        <v>0</v>
      </c>
      <c r="L49" s="35">
        <f>SUBTOTAL(9,L51:L53)</f>
        <v>0</v>
      </c>
      <c r="M49" s="35">
        <f>SUBTOTAL(9,M50:M53)</f>
        <v>3529.2</v>
      </c>
    </row>
    <row r="50" spans="1:13" s="14" customFormat="1" ht="31.5" hidden="1" x14ac:dyDescent="0.25">
      <c r="A50" s="60" t="s">
        <v>545</v>
      </c>
      <c r="B50" s="126" t="s">
        <v>534</v>
      </c>
      <c r="C50" s="61">
        <v>600</v>
      </c>
      <c r="D50" s="62" t="s">
        <v>450</v>
      </c>
      <c r="E50" s="62" t="s">
        <v>260</v>
      </c>
      <c r="F50" s="35">
        <f t="shared" ref="F50:F62" si="6">G50+H50+I50</f>
        <v>0</v>
      </c>
      <c r="G50" s="35"/>
      <c r="H50" s="35"/>
      <c r="I50" s="35"/>
      <c r="J50" s="35">
        <f t="shared" ref="J50:J63" si="7">K50+L50+M50</f>
        <v>0</v>
      </c>
      <c r="K50" s="35"/>
      <c r="L50" s="35"/>
      <c r="M50" s="35"/>
    </row>
    <row r="51" spans="1:13" s="14" customFormat="1" ht="31.5" x14ac:dyDescent="0.25">
      <c r="A51" s="134" t="s">
        <v>545</v>
      </c>
      <c r="B51" s="126" t="s">
        <v>534</v>
      </c>
      <c r="C51" s="61">
        <v>600</v>
      </c>
      <c r="D51" s="62" t="s">
        <v>450</v>
      </c>
      <c r="E51" s="62" t="s">
        <v>263</v>
      </c>
      <c r="F51" s="35">
        <f t="shared" si="6"/>
        <v>1646.8</v>
      </c>
      <c r="G51" s="35"/>
      <c r="H51" s="35"/>
      <c r="I51" s="35">
        <v>1646.8</v>
      </c>
      <c r="J51" s="35">
        <f t="shared" si="7"/>
        <v>1646.7</v>
      </c>
      <c r="K51" s="35"/>
      <c r="L51" s="35"/>
      <c r="M51" s="35">
        <v>1646.7</v>
      </c>
    </row>
    <row r="52" spans="1:13" s="14" customFormat="1" ht="31.5" x14ac:dyDescent="0.25">
      <c r="A52" s="134" t="s">
        <v>545</v>
      </c>
      <c r="B52" s="126" t="s">
        <v>534</v>
      </c>
      <c r="C52" s="61">
        <v>600</v>
      </c>
      <c r="D52" s="62" t="s">
        <v>450</v>
      </c>
      <c r="E52" s="62" t="s">
        <v>326</v>
      </c>
      <c r="F52" s="35">
        <f t="shared" si="6"/>
        <v>1770.7</v>
      </c>
      <c r="G52" s="35"/>
      <c r="H52" s="35"/>
      <c r="I52" s="35">
        <v>1770.7</v>
      </c>
      <c r="J52" s="35">
        <f t="shared" si="7"/>
        <v>1770.5</v>
      </c>
      <c r="K52" s="35"/>
      <c r="L52" s="35"/>
      <c r="M52" s="35">
        <v>1770.5</v>
      </c>
    </row>
    <row r="53" spans="1:13" s="14" customFormat="1" ht="31.5" x14ac:dyDescent="0.25">
      <c r="A53" s="134" t="s">
        <v>545</v>
      </c>
      <c r="B53" s="126" t="s">
        <v>534</v>
      </c>
      <c r="C53" s="61">
        <v>600</v>
      </c>
      <c r="D53" s="62" t="s">
        <v>374</v>
      </c>
      <c r="E53" s="62" t="s">
        <v>260</v>
      </c>
      <c r="F53" s="35">
        <f t="shared" si="6"/>
        <v>112</v>
      </c>
      <c r="G53" s="35"/>
      <c r="H53" s="35">
        <v>0</v>
      </c>
      <c r="I53" s="35">
        <v>112</v>
      </c>
      <c r="J53" s="35">
        <f t="shared" si="7"/>
        <v>112</v>
      </c>
      <c r="K53" s="35"/>
      <c r="L53" s="35">
        <v>0</v>
      </c>
      <c r="M53" s="35">
        <v>112</v>
      </c>
    </row>
    <row r="54" spans="1:13" s="14" customFormat="1" ht="47.25" x14ac:dyDescent="0.25">
      <c r="A54" s="60" t="s">
        <v>467</v>
      </c>
      <c r="B54" s="126" t="s">
        <v>752</v>
      </c>
      <c r="C54" s="61"/>
      <c r="D54" s="62"/>
      <c r="E54" s="62"/>
      <c r="F54" s="35">
        <f t="shared" si="6"/>
        <v>10365.9</v>
      </c>
      <c r="G54" s="35">
        <f>SUBTOTAL(9,G55:G55)</f>
        <v>0</v>
      </c>
      <c r="H54" s="35">
        <f>SUBTOTAL(9,H55:H55)</f>
        <v>10355.5</v>
      </c>
      <c r="I54" s="35">
        <f>SUBTOTAL(9,I55:I55)</f>
        <v>10.4</v>
      </c>
      <c r="J54" s="35">
        <f t="shared" si="7"/>
        <v>4294.4000000000005</v>
      </c>
      <c r="K54" s="35">
        <f>SUBTOTAL(9,K55:K55)</f>
        <v>0</v>
      </c>
      <c r="L54" s="35">
        <f>SUBTOTAL(9,L55:L55)</f>
        <v>4290.1000000000004</v>
      </c>
      <c r="M54" s="35">
        <f>SUBTOTAL(9,M55:M55)</f>
        <v>4.3</v>
      </c>
    </row>
    <row r="55" spans="1:13" s="14" customFormat="1" ht="78.75" x14ac:dyDescent="0.25">
      <c r="A55" s="60" t="s">
        <v>753</v>
      </c>
      <c r="B55" s="126" t="s">
        <v>470</v>
      </c>
      <c r="C55" s="61">
        <v>400</v>
      </c>
      <c r="D55" s="62" t="s">
        <v>346</v>
      </c>
      <c r="E55" s="62" t="s">
        <v>462</v>
      </c>
      <c r="F55" s="35">
        <f t="shared" si="6"/>
        <v>10365.9</v>
      </c>
      <c r="G55" s="35"/>
      <c r="H55" s="35">
        <v>10355.5</v>
      </c>
      <c r="I55" s="35">
        <v>10.4</v>
      </c>
      <c r="J55" s="35">
        <f t="shared" si="7"/>
        <v>4294.4000000000005</v>
      </c>
      <c r="K55" s="35"/>
      <c r="L55" s="35">
        <v>4290.1000000000004</v>
      </c>
      <c r="M55" s="35">
        <v>4.3</v>
      </c>
    </row>
    <row r="56" spans="1:13" s="14" customFormat="1" ht="31.5" x14ac:dyDescent="0.25">
      <c r="A56" s="60" t="s">
        <v>546</v>
      </c>
      <c r="B56" s="126" t="s">
        <v>754</v>
      </c>
      <c r="C56" s="61"/>
      <c r="D56" s="62"/>
      <c r="E56" s="62"/>
      <c r="F56" s="35">
        <f t="shared" si="6"/>
        <v>1001.1</v>
      </c>
      <c r="G56" s="35">
        <f>SUBTOTAL(9,G57:G58)</f>
        <v>0</v>
      </c>
      <c r="H56" s="35">
        <f>SUBTOTAL(9,H57:H58)</f>
        <v>1000</v>
      </c>
      <c r="I56" s="35">
        <f>SUBTOTAL(9,I57:I58)</f>
        <v>1.1000000000000001</v>
      </c>
      <c r="J56" s="35">
        <f t="shared" si="7"/>
        <v>644.5</v>
      </c>
      <c r="K56" s="35">
        <f>SUBTOTAL(9,K57:K58)</f>
        <v>0</v>
      </c>
      <c r="L56" s="35">
        <f>SUBTOTAL(9,L57:L58)</f>
        <v>643.79999999999995</v>
      </c>
      <c r="M56" s="35">
        <f>SUBTOTAL(9,M57:M58)</f>
        <v>0.7</v>
      </c>
    </row>
    <row r="57" spans="1:13" s="14" customFormat="1" ht="47.25" hidden="1" x14ac:dyDescent="0.25">
      <c r="A57" s="60" t="s">
        <v>755</v>
      </c>
      <c r="B57" s="126" t="s">
        <v>756</v>
      </c>
      <c r="C57" s="61">
        <v>600</v>
      </c>
      <c r="D57" s="62" t="s">
        <v>374</v>
      </c>
      <c r="E57" s="62" t="s">
        <v>260</v>
      </c>
      <c r="F57" s="35">
        <f t="shared" si="6"/>
        <v>0</v>
      </c>
      <c r="G57" s="35">
        <v>0</v>
      </c>
      <c r="H57" s="35">
        <v>0</v>
      </c>
      <c r="I57" s="35">
        <v>0</v>
      </c>
      <c r="J57" s="35">
        <f t="shared" si="7"/>
        <v>0</v>
      </c>
      <c r="K57" s="35">
        <v>0</v>
      </c>
      <c r="L57" s="35">
        <v>0</v>
      </c>
      <c r="M57" s="35">
        <v>0</v>
      </c>
    </row>
    <row r="58" spans="1:13" s="14" customFormat="1" ht="47.25" x14ac:dyDescent="0.25">
      <c r="A58" s="60" t="s">
        <v>548</v>
      </c>
      <c r="B58" s="126" t="s">
        <v>549</v>
      </c>
      <c r="C58" s="61">
        <v>600</v>
      </c>
      <c r="D58" s="62" t="s">
        <v>450</v>
      </c>
      <c r="E58" s="62" t="s">
        <v>263</v>
      </c>
      <c r="F58" s="35">
        <f t="shared" si="6"/>
        <v>1001.1</v>
      </c>
      <c r="G58" s="35"/>
      <c r="H58" s="35">
        <v>1000</v>
      </c>
      <c r="I58" s="35">
        <v>1.1000000000000001</v>
      </c>
      <c r="J58" s="35">
        <f t="shared" si="7"/>
        <v>644.5</v>
      </c>
      <c r="K58" s="35"/>
      <c r="L58" s="35">
        <v>643.79999999999995</v>
      </c>
      <c r="M58" s="35">
        <v>0.7</v>
      </c>
    </row>
    <row r="59" spans="1:13" s="14" customFormat="1" ht="19.5" customHeight="1" x14ac:dyDescent="0.25">
      <c r="A59" s="134" t="s">
        <v>584</v>
      </c>
      <c r="B59" s="126" t="s">
        <v>757</v>
      </c>
      <c r="C59" s="61"/>
      <c r="D59" s="62"/>
      <c r="E59" s="62"/>
      <c r="F59" s="35">
        <f t="shared" si="6"/>
        <v>170</v>
      </c>
      <c r="G59" s="35">
        <f>SUBTOTAL(9,G60:G61)</f>
        <v>0</v>
      </c>
      <c r="H59" s="35">
        <f>SUBTOTAL(9,H60:H61)</f>
        <v>0</v>
      </c>
      <c r="I59" s="35">
        <f>SUBTOTAL(9,I60:I61)</f>
        <v>170</v>
      </c>
      <c r="J59" s="35">
        <f t="shared" si="7"/>
        <v>170</v>
      </c>
      <c r="K59" s="35">
        <f>SUBTOTAL(9,K60:K61)</f>
        <v>0</v>
      </c>
      <c r="L59" s="35">
        <f>SUBTOTAL(9,L60:L61)</f>
        <v>0</v>
      </c>
      <c r="M59" s="35">
        <f>SUBTOTAL(9,M60:M61)</f>
        <v>170</v>
      </c>
    </row>
    <row r="60" spans="1:13" s="14" customFormat="1" ht="31.5" x14ac:dyDescent="0.25">
      <c r="A60" s="99" t="s">
        <v>586</v>
      </c>
      <c r="B60" s="126" t="s">
        <v>587</v>
      </c>
      <c r="C60" s="61">
        <v>300</v>
      </c>
      <c r="D60" s="62" t="s">
        <v>450</v>
      </c>
      <c r="E60" s="62" t="s">
        <v>450</v>
      </c>
      <c r="F60" s="35">
        <f t="shared" si="6"/>
        <v>170</v>
      </c>
      <c r="G60" s="35"/>
      <c r="H60" s="35"/>
      <c r="I60" s="31">
        <v>170</v>
      </c>
      <c r="J60" s="35">
        <f t="shared" si="7"/>
        <v>170</v>
      </c>
      <c r="K60" s="35"/>
      <c r="L60" s="35"/>
      <c r="M60" s="31">
        <v>170</v>
      </c>
    </row>
    <row r="61" spans="1:13" s="14" customFormat="1" ht="31.5" hidden="1" x14ac:dyDescent="0.25">
      <c r="A61" s="99" t="s">
        <v>758</v>
      </c>
      <c r="B61" s="126" t="s">
        <v>587</v>
      </c>
      <c r="C61" s="61">
        <v>600</v>
      </c>
      <c r="D61" s="62" t="s">
        <v>450</v>
      </c>
      <c r="E61" s="62" t="s">
        <v>450</v>
      </c>
      <c r="F61" s="35">
        <f t="shared" si="6"/>
        <v>0</v>
      </c>
      <c r="G61" s="35"/>
      <c r="H61" s="35"/>
      <c r="I61" s="35"/>
      <c r="J61" s="35">
        <f t="shared" si="7"/>
        <v>0</v>
      </c>
      <c r="K61" s="35"/>
      <c r="L61" s="35"/>
      <c r="M61" s="35"/>
    </row>
    <row r="62" spans="1:13" s="14" customFormat="1" ht="31.5" x14ac:dyDescent="0.25">
      <c r="A62" s="99" t="s">
        <v>856</v>
      </c>
      <c r="B62" s="126" t="s">
        <v>759</v>
      </c>
      <c r="C62" s="61"/>
      <c r="D62" s="62"/>
      <c r="E62" s="62"/>
      <c r="F62" s="35">
        <f t="shared" si="6"/>
        <v>60166.3</v>
      </c>
      <c r="G62" s="35">
        <f>SUM(G63:G65)</f>
        <v>0</v>
      </c>
      <c r="H62" s="35">
        <f>SUM(H63:H65)</f>
        <v>60106</v>
      </c>
      <c r="I62" s="35">
        <f>SUM(I63:I65)</f>
        <v>60.300000000000004</v>
      </c>
      <c r="J62" s="35">
        <f t="shared" si="7"/>
        <v>59951.7</v>
      </c>
      <c r="K62" s="35">
        <f>SUM(K63:K65)</f>
        <v>0</v>
      </c>
      <c r="L62" s="35">
        <f>SUM(L63:L65)</f>
        <v>59891.7</v>
      </c>
      <c r="M62" s="35">
        <f>SUM(M63:M65)</f>
        <v>60</v>
      </c>
    </row>
    <row r="63" spans="1:13" s="14" customFormat="1" ht="15.75" hidden="1" x14ac:dyDescent="0.25">
      <c r="A63" s="99" t="s">
        <v>912</v>
      </c>
      <c r="B63" s="126" t="s">
        <v>911</v>
      </c>
      <c r="C63" s="61">
        <v>600</v>
      </c>
      <c r="D63" s="62" t="s">
        <v>374</v>
      </c>
      <c r="E63" s="62" t="s">
        <v>260</v>
      </c>
      <c r="F63" s="35">
        <f t="shared" si="0"/>
        <v>0</v>
      </c>
      <c r="G63" s="35"/>
      <c r="H63" s="35"/>
      <c r="I63" s="35"/>
      <c r="J63" s="35">
        <f t="shared" si="7"/>
        <v>0</v>
      </c>
      <c r="K63" s="35"/>
      <c r="L63" s="35"/>
      <c r="M63" s="35"/>
    </row>
    <row r="64" spans="1:13" s="14" customFormat="1" ht="47.25" x14ac:dyDescent="0.25">
      <c r="A64" s="99" t="s">
        <v>712</v>
      </c>
      <c r="B64" s="128" t="s">
        <v>711</v>
      </c>
      <c r="C64" s="61">
        <v>600</v>
      </c>
      <c r="D64" s="62" t="s">
        <v>374</v>
      </c>
      <c r="E64" s="62" t="s">
        <v>260</v>
      </c>
      <c r="F64" s="35">
        <f>G64+H64+I64</f>
        <v>21027.1</v>
      </c>
      <c r="G64" s="35"/>
      <c r="H64" s="35">
        <v>21006</v>
      </c>
      <c r="I64" s="35">
        <f>14.1+7</f>
        <v>21.1</v>
      </c>
      <c r="J64" s="35">
        <f>K64+L64+M64</f>
        <v>21027</v>
      </c>
      <c r="K64" s="35"/>
      <c r="L64" s="35">
        <v>21006</v>
      </c>
      <c r="M64" s="35">
        <v>21</v>
      </c>
    </row>
    <row r="65" spans="1:14" s="14" customFormat="1" ht="47.25" x14ac:dyDescent="0.25">
      <c r="A65" s="99" t="s">
        <v>607</v>
      </c>
      <c r="B65" s="128" t="s">
        <v>608</v>
      </c>
      <c r="C65" s="61">
        <v>600</v>
      </c>
      <c r="D65" s="62" t="s">
        <v>450</v>
      </c>
      <c r="E65" s="62" t="s">
        <v>331</v>
      </c>
      <c r="F65" s="35">
        <f t="shared" si="0"/>
        <v>39139.199999999997</v>
      </c>
      <c r="G65" s="35"/>
      <c r="H65" s="35">
        <v>39100</v>
      </c>
      <c r="I65" s="35">
        <v>39.200000000000003</v>
      </c>
      <c r="J65" s="35">
        <f t="shared" ref="J65:J82" si="8">K65+L65+M65</f>
        <v>38924.699999999997</v>
      </c>
      <c r="K65" s="35"/>
      <c r="L65" s="35">
        <v>38885.699999999997</v>
      </c>
      <c r="M65" s="35">
        <v>39</v>
      </c>
    </row>
    <row r="66" spans="1:14" s="14" customFormat="1" ht="31.5" x14ac:dyDescent="0.25">
      <c r="A66" s="64" t="s">
        <v>557</v>
      </c>
      <c r="B66" s="73" t="s">
        <v>760</v>
      </c>
      <c r="C66" s="61"/>
      <c r="D66" s="62"/>
      <c r="E66" s="62"/>
      <c r="F66" s="35">
        <f t="shared" si="0"/>
        <v>200.3</v>
      </c>
      <c r="G66" s="35">
        <f>SUBTOTAL(9,G67:G68)</f>
        <v>0</v>
      </c>
      <c r="H66" s="35">
        <f>SUBTOTAL(9,H67:H68)</f>
        <v>200</v>
      </c>
      <c r="I66" s="35">
        <f>SUBTOTAL(9,I67:I68)</f>
        <v>0.3</v>
      </c>
      <c r="J66" s="35">
        <f t="shared" si="8"/>
        <v>200.2</v>
      </c>
      <c r="K66" s="35">
        <f>SUBTOTAL(9,K67:K68)</f>
        <v>0</v>
      </c>
      <c r="L66" s="35">
        <f>SUBTOTAL(9,L67:L68)</f>
        <v>200</v>
      </c>
      <c r="M66" s="35">
        <f>SUBTOTAL(9,M67:M68)</f>
        <v>0.2</v>
      </c>
    </row>
    <row r="67" spans="1:14" s="14" customFormat="1" ht="47.25" hidden="1" x14ac:dyDescent="0.25">
      <c r="A67" s="64" t="s">
        <v>559</v>
      </c>
      <c r="B67" s="73" t="s">
        <v>560</v>
      </c>
      <c r="C67" s="61">
        <v>600</v>
      </c>
      <c r="D67" s="62" t="s">
        <v>450</v>
      </c>
      <c r="E67" s="62" t="s">
        <v>263</v>
      </c>
      <c r="F67" s="35">
        <f t="shared" si="0"/>
        <v>0</v>
      </c>
      <c r="G67" s="35"/>
      <c r="H67" s="35">
        <v>0</v>
      </c>
      <c r="I67" s="35"/>
      <c r="J67" s="35">
        <f t="shared" si="8"/>
        <v>0</v>
      </c>
      <c r="K67" s="35"/>
      <c r="L67" s="35">
        <v>0</v>
      </c>
      <c r="M67" s="35"/>
    </row>
    <row r="68" spans="1:14" s="14" customFormat="1" ht="47.25" x14ac:dyDescent="0.25">
      <c r="A68" s="64" t="s">
        <v>559</v>
      </c>
      <c r="B68" s="73" t="s">
        <v>560</v>
      </c>
      <c r="C68" s="61">
        <v>600</v>
      </c>
      <c r="D68" s="62" t="s">
        <v>450</v>
      </c>
      <c r="E68" s="62" t="s">
        <v>263</v>
      </c>
      <c r="F68" s="35">
        <f t="shared" si="0"/>
        <v>200.3</v>
      </c>
      <c r="G68" s="35"/>
      <c r="H68" s="35">
        <v>200</v>
      </c>
      <c r="I68" s="35">
        <v>0.3</v>
      </c>
      <c r="J68" s="35">
        <f t="shared" si="8"/>
        <v>200.2</v>
      </c>
      <c r="K68" s="35"/>
      <c r="L68" s="35">
        <v>200</v>
      </c>
      <c r="M68" s="35">
        <v>0.2</v>
      </c>
    </row>
    <row r="69" spans="1:14" s="14" customFormat="1" ht="31.5" x14ac:dyDescent="0.25">
      <c r="A69" s="64" t="s">
        <v>609</v>
      </c>
      <c r="B69" s="73" t="s">
        <v>857</v>
      </c>
      <c r="C69" s="61"/>
      <c r="D69" s="62"/>
      <c r="E69" s="62"/>
      <c r="F69" s="35">
        <f t="shared" si="0"/>
        <v>500.6</v>
      </c>
      <c r="G69" s="35">
        <f>SUBTOTAL(9,G70:G70)</f>
        <v>0</v>
      </c>
      <c r="H69" s="35">
        <f>SUBTOTAL(9,H70:H70)</f>
        <v>500</v>
      </c>
      <c r="I69" s="35">
        <f>SUBTOTAL(9,I70:I70)</f>
        <v>0.6</v>
      </c>
      <c r="J69" s="35">
        <f t="shared" si="8"/>
        <v>500.5</v>
      </c>
      <c r="K69" s="35">
        <f>SUBTOTAL(9,K70:K70)</f>
        <v>0</v>
      </c>
      <c r="L69" s="35">
        <f>SUBTOTAL(9,L70:L70)</f>
        <v>500</v>
      </c>
      <c r="M69" s="35">
        <f>SUBTOTAL(9,M70:M70)</f>
        <v>0.5</v>
      </c>
    </row>
    <row r="70" spans="1:14" s="14" customFormat="1" ht="47.25" x14ac:dyDescent="0.25">
      <c r="A70" s="64" t="s">
        <v>611</v>
      </c>
      <c r="B70" s="73" t="s">
        <v>612</v>
      </c>
      <c r="C70" s="61">
        <v>600</v>
      </c>
      <c r="D70" s="62" t="s">
        <v>450</v>
      </c>
      <c r="E70" s="62" t="s">
        <v>331</v>
      </c>
      <c r="F70" s="35">
        <f t="shared" si="0"/>
        <v>500.6</v>
      </c>
      <c r="G70" s="35"/>
      <c r="H70" s="35">
        <v>500</v>
      </c>
      <c r="I70" s="35">
        <v>0.6</v>
      </c>
      <c r="J70" s="35">
        <f t="shared" si="8"/>
        <v>500.5</v>
      </c>
      <c r="K70" s="35"/>
      <c r="L70" s="35">
        <v>500</v>
      </c>
      <c r="M70" s="35">
        <v>0.5</v>
      </c>
    </row>
    <row r="71" spans="1:14" s="14" customFormat="1" ht="31.5" x14ac:dyDescent="0.25">
      <c r="A71" s="60" t="s">
        <v>623</v>
      </c>
      <c r="B71" s="73" t="s">
        <v>761</v>
      </c>
      <c r="C71" s="61"/>
      <c r="D71" s="62"/>
      <c r="E71" s="62"/>
      <c r="F71" s="35">
        <f t="shared" si="0"/>
        <v>3722.2000000000003</v>
      </c>
      <c r="G71" s="35">
        <f>SUBTOTAL(9,G72)</f>
        <v>3532.5</v>
      </c>
      <c r="H71" s="35">
        <f>SUBTOTAL(9,H72)</f>
        <v>185.9</v>
      </c>
      <c r="I71" s="35">
        <f>SUBTOTAL(9,I72)</f>
        <v>3.8</v>
      </c>
      <c r="J71" s="35">
        <f t="shared" si="8"/>
        <v>3722</v>
      </c>
      <c r="K71" s="35">
        <f>SUBTOTAL(9,K72)</f>
        <v>3532.5</v>
      </c>
      <c r="L71" s="35">
        <f>SUBTOTAL(9,L72)</f>
        <v>185.9</v>
      </c>
      <c r="M71" s="35">
        <f>SUBTOTAL(9,M72)</f>
        <v>3.6</v>
      </c>
    </row>
    <row r="72" spans="1:14" s="14" customFormat="1" ht="47.25" x14ac:dyDescent="0.25">
      <c r="A72" s="60" t="s">
        <v>625</v>
      </c>
      <c r="B72" s="73" t="s">
        <v>626</v>
      </c>
      <c r="C72" s="61">
        <v>600</v>
      </c>
      <c r="D72" s="62" t="s">
        <v>374</v>
      </c>
      <c r="E72" s="62" t="s">
        <v>260</v>
      </c>
      <c r="F72" s="35">
        <f t="shared" si="0"/>
        <v>3722.2000000000003</v>
      </c>
      <c r="G72" s="35">
        <v>3532.5</v>
      </c>
      <c r="H72" s="35">
        <v>185.9</v>
      </c>
      <c r="I72" s="35">
        <v>3.8</v>
      </c>
      <c r="J72" s="35">
        <f t="shared" si="8"/>
        <v>3722</v>
      </c>
      <c r="K72" s="35">
        <v>3532.5</v>
      </c>
      <c r="L72" s="35">
        <v>185.9</v>
      </c>
      <c r="M72" s="35">
        <v>3.6</v>
      </c>
      <c r="N72" s="162"/>
    </row>
    <row r="73" spans="1:14" s="14" customFormat="1" ht="31.5" x14ac:dyDescent="0.25">
      <c r="A73" s="60" t="s">
        <v>550</v>
      </c>
      <c r="B73" s="73" t="s">
        <v>762</v>
      </c>
      <c r="C73" s="61"/>
      <c r="D73" s="62"/>
      <c r="E73" s="62"/>
      <c r="F73" s="35">
        <f t="shared" si="0"/>
        <v>7408.4</v>
      </c>
      <c r="G73" s="35">
        <f>SUBTOTAL(9,G74)</f>
        <v>7030.9</v>
      </c>
      <c r="H73" s="35">
        <f t="shared" ref="H73:I73" si="9">SUBTOTAL(9,H74)</f>
        <v>370.1</v>
      </c>
      <c r="I73" s="35">
        <f t="shared" si="9"/>
        <v>7.4</v>
      </c>
      <c r="J73" s="35">
        <f t="shared" si="8"/>
        <v>7324.8</v>
      </c>
      <c r="K73" s="35">
        <f>SUBTOTAL(9,K74)</f>
        <v>6951.6</v>
      </c>
      <c r="L73" s="35">
        <f t="shared" ref="L73:M73" si="10">SUBTOTAL(9,L74)</f>
        <v>365.9</v>
      </c>
      <c r="M73" s="35">
        <f t="shared" si="10"/>
        <v>7.3</v>
      </c>
    </row>
    <row r="74" spans="1:14" s="14" customFormat="1" ht="63" x14ac:dyDescent="0.25">
      <c r="A74" s="60" t="s">
        <v>552</v>
      </c>
      <c r="B74" s="73" t="s">
        <v>1158</v>
      </c>
      <c r="C74" s="61">
        <v>600</v>
      </c>
      <c r="D74" s="62" t="s">
        <v>450</v>
      </c>
      <c r="E74" s="62" t="s">
        <v>263</v>
      </c>
      <c r="F74" s="35">
        <f t="shared" ref="F74:F158" si="11">G74+H74+I74</f>
        <v>7408.4</v>
      </c>
      <c r="G74" s="35">
        <v>7030.9</v>
      </c>
      <c r="H74" s="35">
        <v>370.1</v>
      </c>
      <c r="I74" s="35">
        <v>7.4</v>
      </c>
      <c r="J74" s="35">
        <f t="shared" si="8"/>
        <v>7324.8</v>
      </c>
      <c r="K74" s="35">
        <v>6951.6</v>
      </c>
      <c r="L74" s="35">
        <v>365.9</v>
      </c>
      <c r="M74" s="35">
        <v>7.3</v>
      </c>
    </row>
    <row r="75" spans="1:14" s="14" customFormat="1" ht="31.5" x14ac:dyDescent="0.25">
      <c r="A75" s="60" t="s">
        <v>763</v>
      </c>
      <c r="B75" s="73" t="s">
        <v>764</v>
      </c>
      <c r="C75" s="61"/>
      <c r="D75" s="62"/>
      <c r="E75" s="62"/>
      <c r="F75" s="35">
        <f t="shared" si="11"/>
        <v>12758.5</v>
      </c>
      <c r="G75" s="35">
        <f>SUBTOTAL(9,G76)</f>
        <v>12758.5</v>
      </c>
      <c r="H75" s="35">
        <f>SUBTOTAL(9,H76)</f>
        <v>0</v>
      </c>
      <c r="I75" s="35">
        <f>SUBTOTAL(9,I76)</f>
        <v>0</v>
      </c>
      <c r="J75" s="35">
        <f t="shared" si="8"/>
        <v>12617.9</v>
      </c>
      <c r="K75" s="35">
        <f>SUBTOTAL(9,K76)</f>
        <v>12617.9</v>
      </c>
      <c r="L75" s="35">
        <f>SUBTOTAL(9,L76)</f>
        <v>0</v>
      </c>
      <c r="M75" s="35">
        <f>SUBTOTAL(9,M76)</f>
        <v>0</v>
      </c>
    </row>
    <row r="76" spans="1:14" s="14" customFormat="1" ht="63" x14ac:dyDescent="0.25">
      <c r="A76" s="60" t="s">
        <v>555</v>
      </c>
      <c r="B76" s="73" t="s">
        <v>556</v>
      </c>
      <c r="C76" s="61">
        <v>600</v>
      </c>
      <c r="D76" s="62" t="s">
        <v>450</v>
      </c>
      <c r="E76" s="62" t="s">
        <v>263</v>
      </c>
      <c r="F76" s="35">
        <f t="shared" si="11"/>
        <v>12758.5</v>
      </c>
      <c r="G76" s="31">
        <v>12758.5</v>
      </c>
      <c r="H76" s="35"/>
      <c r="I76" s="35"/>
      <c r="J76" s="35">
        <f t="shared" si="8"/>
        <v>12617.9</v>
      </c>
      <c r="K76" s="31">
        <v>12617.9</v>
      </c>
      <c r="L76" s="35"/>
      <c r="M76" s="35"/>
    </row>
    <row r="77" spans="1:14" s="14" customFormat="1" ht="15.75" hidden="1" x14ac:dyDescent="0.25">
      <c r="A77" s="64" t="s">
        <v>561</v>
      </c>
      <c r="B77" s="73" t="s">
        <v>765</v>
      </c>
      <c r="C77" s="61"/>
      <c r="D77" s="62"/>
      <c r="E77" s="62"/>
      <c r="F77" s="35">
        <f t="shared" si="11"/>
        <v>0</v>
      </c>
      <c r="G77" s="35">
        <f>SUBTOTAL(9,G78)</f>
        <v>0</v>
      </c>
      <c r="H77" s="35">
        <f>SUBTOTAL(9,H78)</f>
        <v>0</v>
      </c>
      <c r="I77" s="35">
        <f>SUBTOTAL(9,I78)</f>
        <v>0</v>
      </c>
      <c r="J77" s="35">
        <f t="shared" si="8"/>
        <v>0</v>
      </c>
      <c r="K77" s="35">
        <f>SUBTOTAL(9,K78)</f>
        <v>0</v>
      </c>
      <c r="L77" s="35">
        <f>SUBTOTAL(9,L78)</f>
        <v>0</v>
      </c>
      <c r="M77" s="35">
        <f>SUBTOTAL(9,M78)</f>
        <v>0</v>
      </c>
    </row>
    <row r="78" spans="1:14" s="14" customFormat="1" ht="47.25" hidden="1" x14ac:dyDescent="0.25">
      <c r="A78" s="64" t="s">
        <v>562</v>
      </c>
      <c r="B78" s="73" t="s">
        <v>563</v>
      </c>
      <c r="C78" s="61">
        <v>600</v>
      </c>
      <c r="D78" s="62" t="s">
        <v>450</v>
      </c>
      <c r="E78" s="62" t="s">
        <v>263</v>
      </c>
      <c r="F78" s="35">
        <f t="shared" si="11"/>
        <v>0</v>
      </c>
      <c r="G78" s="35"/>
      <c r="H78" s="35"/>
      <c r="I78" s="35"/>
      <c r="J78" s="35">
        <f t="shared" si="8"/>
        <v>0</v>
      </c>
      <c r="K78" s="35"/>
      <c r="L78" s="35"/>
      <c r="M78" s="35"/>
    </row>
    <row r="79" spans="1:14" s="14" customFormat="1" ht="31.5" x14ac:dyDescent="0.25">
      <c r="A79" s="64" t="s">
        <v>714</v>
      </c>
      <c r="B79" s="73" t="s">
        <v>858</v>
      </c>
      <c r="C79" s="61"/>
      <c r="D79" s="62"/>
      <c r="E79" s="62"/>
      <c r="F79" s="35">
        <f t="shared" si="11"/>
        <v>3373</v>
      </c>
      <c r="G79" s="35">
        <f>SUBTOTAL(9,G80)</f>
        <v>0</v>
      </c>
      <c r="H79" s="35">
        <f>SUBTOTAL(9,H80)</f>
        <v>0</v>
      </c>
      <c r="I79" s="35">
        <f>SUBTOTAL(9,I80)</f>
        <v>3373</v>
      </c>
      <c r="J79" s="35">
        <f t="shared" si="8"/>
        <v>3372.9</v>
      </c>
      <c r="K79" s="35">
        <f>SUBTOTAL(9,K80)</f>
        <v>0</v>
      </c>
      <c r="L79" s="35">
        <f>SUBTOTAL(9,L80)</f>
        <v>0</v>
      </c>
      <c r="M79" s="35">
        <f>SUBTOTAL(9,M80)</f>
        <v>3372.9</v>
      </c>
    </row>
    <row r="80" spans="1:14" s="14" customFormat="1" ht="47.25" x14ac:dyDescent="0.25">
      <c r="A80" s="64" t="s">
        <v>716</v>
      </c>
      <c r="B80" s="73" t="s">
        <v>715</v>
      </c>
      <c r="C80" s="61">
        <v>600</v>
      </c>
      <c r="D80" s="62" t="s">
        <v>374</v>
      </c>
      <c r="E80" s="62" t="s">
        <v>260</v>
      </c>
      <c r="F80" s="35">
        <f t="shared" si="11"/>
        <v>3373</v>
      </c>
      <c r="G80" s="35"/>
      <c r="H80" s="35"/>
      <c r="I80" s="31">
        <v>3373</v>
      </c>
      <c r="J80" s="35">
        <f t="shared" si="8"/>
        <v>3372.9</v>
      </c>
      <c r="K80" s="35"/>
      <c r="L80" s="35"/>
      <c r="M80" s="31">
        <v>3372.9</v>
      </c>
    </row>
    <row r="81" spans="1:13" s="14" customFormat="1" ht="31.5" hidden="1" x14ac:dyDescent="0.25">
      <c r="A81" s="64" t="s">
        <v>684</v>
      </c>
      <c r="B81" s="73" t="s">
        <v>859</v>
      </c>
      <c r="C81" s="61"/>
      <c r="D81" s="62"/>
      <c r="E81" s="62"/>
      <c r="F81" s="35">
        <f t="shared" si="11"/>
        <v>0</v>
      </c>
      <c r="G81" s="35">
        <f>SUBTOTAL(9,G82)</f>
        <v>0</v>
      </c>
      <c r="H81" s="35">
        <f>SUBTOTAL(9,H82)</f>
        <v>0</v>
      </c>
      <c r="I81" s="35">
        <f>SUBTOTAL(9,I82)</f>
        <v>0</v>
      </c>
      <c r="J81" s="35">
        <f t="shared" si="8"/>
        <v>0</v>
      </c>
      <c r="K81" s="35">
        <f>SUBTOTAL(9,K82)</f>
        <v>0</v>
      </c>
      <c r="L81" s="35">
        <f>SUBTOTAL(9,L82)</f>
        <v>0</v>
      </c>
      <c r="M81" s="35">
        <f>SUBTOTAL(9,M82)</f>
        <v>0</v>
      </c>
    </row>
    <row r="82" spans="1:13" s="14" customFormat="1" ht="47.25" hidden="1" x14ac:dyDescent="0.25">
      <c r="A82" s="64" t="s">
        <v>687</v>
      </c>
      <c r="B82" s="73" t="s">
        <v>686</v>
      </c>
      <c r="C82" s="61">
        <v>400</v>
      </c>
      <c r="D82" s="62" t="s">
        <v>260</v>
      </c>
      <c r="E82" s="62" t="s">
        <v>299</v>
      </c>
      <c r="F82" s="35">
        <f t="shared" si="11"/>
        <v>0</v>
      </c>
      <c r="G82" s="35"/>
      <c r="H82" s="35"/>
      <c r="I82" s="35"/>
      <c r="J82" s="35">
        <f t="shared" si="8"/>
        <v>0</v>
      </c>
      <c r="K82" s="35"/>
      <c r="L82" s="35"/>
      <c r="M82" s="35"/>
    </row>
    <row r="83" spans="1:13" s="14" customFormat="1" ht="31.5" x14ac:dyDescent="0.25">
      <c r="A83" s="64" t="s">
        <v>862</v>
      </c>
      <c r="B83" s="73" t="s">
        <v>860</v>
      </c>
      <c r="C83" s="61"/>
      <c r="D83" s="62"/>
      <c r="E83" s="62"/>
      <c r="F83" s="35">
        <f>G83+H83+I83</f>
        <v>1998</v>
      </c>
      <c r="G83" s="35">
        <f>SUM(G84:G87)</f>
        <v>0</v>
      </c>
      <c r="H83" s="35">
        <f t="shared" ref="H83:I83" si="12">SUM(H84:H87)</f>
        <v>1995.8</v>
      </c>
      <c r="I83" s="35">
        <f t="shared" si="12"/>
        <v>2.2000000000000002</v>
      </c>
      <c r="J83" s="35">
        <f>K83+L83+M83</f>
        <v>1997.8</v>
      </c>
      <c r="K83" s="35">
        <f>SUM(K84:K87)</f>
        <v>0</v>
      </c>
      <c r="L83" s="35">
        <f t="shared" ref="L83:M83" si="13">SUM(L84:L87)</f>
        <v>1995.8</v>
      </c>
      <c r="M83" s="35">
        <f t="shared" si="13"/>
        <v>2</v>
      </c>
    </row>
    <row r="84" spans="1:13" s="14" customFormat="1" ht="47.25" x14ac:dyDescent="0.25">
      <c r="A84" s="64" t="s">
        <v>1159</v>
      </c>
      <c r="B84" s="73" t="s">
        <v>1160</v>
      </c>
      <c r="C84" s="61">
        <v>600</v>
      </c>
      <c r="D84" s="62" t="s">
        <v>450</v>
      </c>
      <c r="E84" s="62" t="s">
        <v>263</v>
      </c>
      <c r="F84" s="35">
        <f t="shared" ref="F84:F99" si="14">G84+H84+I84</f>
        <v>500.6</v>
      </c>
      <c r="G84" s="35"/>
      <c r="H84" s="35">
        <v>500</v>
      </c>
      <c r="I84" s="35">
        <v>0.6</v>
      </c>
      <c r="J84" s="35">
        <f t="shared" ref="J84:J95" si="15">K84+L84+M84</f>
        <v>500.5</v>
      </c>
      <c r="K84" s="35"/>
      <c r="L84" s="35">
        <v>500</v>
      </c>
      <c r="M84" s="35">
        <v>0.5</v>
      </c>
    </row>
    <row r="85" spans="1:13" s="14" customFormat="1" ht="31.5" x14ac:dyDescent="0.25">
      <c r="A85" s="64" t="s">
        <v>705</v>
      </c>
      <c r="B85" s="73" t="s">
        <v>704</v>
      </c>
      <c r="C85" s="61">
        <v>600</v>
      </c>
      <c r="D85" s="62" t="s">
        <v>450</v>
      </c>
      <c r="E85" s="62" t="s">
        <v>331</v>
      </c>
      <c r="F85" s="35">
        <f t="shared" si="14"/>
        <v>500.6</v>
      </c>
      <c r="G85" s="35"/>
      <c r="H85" s="35">
        <v>500</v>
      </c>
      <c r="I85" s="35">
        <v>0.6</v>
      </c>
      <c r="J85" s="35">
        <f t="shared" si="15"/>
        <v>500.5</v>
      </c>
      <c r="K85" s="35"/>
      <c r="L85" s="35">
        <v>500</v>
      </c>
      <c r="M85" s="35">
        <v>0.5</v>
      </c>
    </row>
    <row r="86" spans="1:13" s="14" customFormat="1" ht="47.25" hidden="1" x14ac:dyDescent="0.25">
      <c r="A86" s="64" t="s">
        <v>707</v>
      </c>
      <c r="B86" s="73" t="s">
        <v>706</v>
      </c>
      <c r="C86" s="61">
        <v>600</v>
      </c>
      <c r="D86" s="62" t="s">
        <v>450</v>
      </c>
      <c r="E86" s="62" t="s">
        <v>331</v>
      </c>
      <c r="F86" s="35">
        <f t="shared" si="14"/>
        <v>0</v>
      </c>
      <c r="G86" s="35"/>
      <c r="H86" s="35"/>
      <c r="I86" s="35"/>
      <c r="J86" s="35">
        <f t="shared" si="15"/>
        <v>0</v>
      </c>
      <c r="K86" s="35"/>
      <c r="L86" s="35"/>
      <c r="M86" s="35"/>
    </row>
    <row r="87" spans="1:13" s="14" customFormat="1" ht="31.5" x14ac:dyDescent="0.25">
      <c r="A87" s="64" t="s">
        <v>709</v>
      </c>
      <c r="B87" s="73" t="s">
        <v>708</v>
      </c>
      <c r="C87" s="61">
        <v>600</v>
      </c>
      <c r="D87" s="62" t="s">
        <v>450</v>
      </c>
      <c r="E87" s="62" t="s">
        <v>331</v>
      </c>
      <c r="F87" s="35">
        <f t="shared" si="14"/>
        <v>996.8</v>
      </c>
      <c r="G87" s="35"/>
      <c r="H87" s="35">
        <v>995.8</v>
      </c>
      <c r="I87" s="35">
        <v>1</v>
      </c>
      <c r="J87" s="35">
        <f t="shared" si="15"/>
        <v>996.8</v>
      </c>
      <c r="K87" s="35"/>
      <c r="L87" s="35">
        <v>995.8</v>
      </c>
      <c r="M87" s="35">
        <v>1</v>
      </c>
    </row>
    <row r="88" spans="1:13" s="14" customFormat="1" ht="31.5" hidden="1" x14ac:dyDescent="0.25">
      <c r="A88" s="64" t="s">
        <v>863</v>
      </c>
      <c r="B88" s="73" t="s">
        <v>861</v>
      </c>
      <c r="C88" s="61"/>
      <c r="D88" s="62"/>
      <c r="E88" s="62"/>
      <c r="F88" s="35">
        <f t="shared" si="14"/>
        <v>0</v>
      </c>
      <c r="G88" s="35">
        <f>SUBTOTAL(9,G89)</f>
        <v>0</v>
      </c>
      <c r="H88" s="35">
        <f>SUBTOTAL(9,H89)</f>
        <v>0</v>
      </c>
      <c r="I88" s="35">
        <f>SUBTOTAL(9,I89)</f>
        <v>0</v>
      </c>
      <c r="J88" s="35">
        <f t="shared" si="15"/>
        <v>0</v>
      </c>
      <c r="K88" s="35">
        <f>SUBTOTAL(9,K89)</f>
        <v>0</v>
      </c>
      <c r="L88" s="35">
        <f>SUBTOTAL(9,L89)</f>
        <v>0</v>
      </c>
      <c r="M88" s="35">
        <f>SUBTOTAL(9,M89)</f>
        <v>0</v>
      </c>
    </row>
    <row r="89" spans="1:13" s="14" customFormat="1" ht="63" hidden="1" x14ac:dyDescent="0.25">
      <c r="A89" s="64" t="s">
        <v>702</v>
      </c>
      <c r="B89" s="73" t="s">
        <v>701</v>
      </c>
      <c r="C89" s="61">
        <v>600</v>
      </c>
      <c r="D89" s="62" t="s">
        <v>450</v>
      </c>
      <c r="E89" s="62" t="s">
        <v>450</v>
      </c>
      <c r="F89" s="35">
        <f t="shared" si="14"/>
        <v>0</v>
      </c>
      <c r="G89" s="35"/>
      <c r="H89" s="35"/>
      <c r="I89" s="35"/>
      <c r="J89" s="35">
        <f t="shared" si="15"/>
        <v>0</v>
      </c>
      <c r="K89" s="35"/>
      <c r="L89" s="35"/>
      <c r="M89" s="35"/>
    </row>
    <row r="90" spans="1:13" s="14" customFormat="1" ht="31.5" x14ac:dyDescent="0.25">
      <c r="A90" s="64" t="s">
        <v>1172</v>
      </c>
      <c r="B90" s="73" t="s">
        <v>1191</v>
      </c>
      <c r="C90" s="61"/>
      <c r="D90" s="62"/>
      <c r="E90" s="62"/>
      <c r="F90" s="35">
        <f t="shared" si="14"/>
        <v>1001.1</v>
      </c>
      <c r="G90" s="35">
        <f>SUBTOTAL(9,G91)</f>
        <v>0</v>
      </c>
      <c r="H90" s="35">
        <f>SUBTOTAL(9,H91)</f>
        <v>1000</v>
      </c>
      <c r="I90" s="35">
        <f>SUBTOTAL(9,I91)</f>
        <v>1.1000000000000001</v>
      </c>
      <c r="J90" s="35">
        <f t="shared" si="15"/>
        <v>1001.1</v>
      </c>
      <c r="K90" s="35">
        <f>SUBTOTAL(9,K91)</f>
        <v>0</v>
      </c>
      <c r="L90" s="35">
        <f>SUBTOTAL(9,L91)</f>
        <v>1000</v>
      </c>
      <c r="M90" s="35">
        <f>SUBTOTAL(9,M91)</f>
        <v>1.1000000000000001</v>
      </c>
    </row>
    <row r="91" spans="1:13" s="14" customFormat="1" ht="63" x14ac:dyDescent="0.25">
      <c r="A91" s="64" t="s">
        <v>1174</v>
      </c>
      <c r="B91" s="73" t="s">
        <v>1175</v>
      </c>
      <c r="C91" s="61">
        <v>600</v>
      </c>
      <c r="D91" s="62" t="s">
        <v>374</v>
      </c>
      <c r="E91" s="62" t="s">
        <v>260</v>
      </c>
      <c r="F91" s="35">
        <f t="shared" si="14"/>
        <v>1001.1</v>
      </c>
      <c r="G91" s="35"/>
      <c r="H91" s="35">
        <v>1000</v>
      </c>
      <c r="I91" s="35">
        <v>1.1000000000000001</v>
      </c>
      <c r="J91" s="35">
        <f t="shared" si="15"/>
        <v>1001.1</v>
      </c>
      <c r="K91" s="35"/>
      <c r="L91" s="35">
        <v>1000</v>
      </c>
      <c r="M91" s="35">
        <v>1.1000000000000001</v>
      </c>
    </row>
    <row r="92" spans="1:13" s="14" customFormat="1" ht="31.5" x14ac:dyDescent="0.25">
      <c r="A92" s="60" t="s">
        <v>1001</v>
      </c>
      <c r="B92" s="73" t="s">
        <v>999</v>
      </c>
      <c r="C92" s="61"/>
      <c r="D92" s="62"/>
      <c r="E92" s="62"/>
      <c r="F92" s="35">
        <f t="shared" si="14"/>
        <v>13172.3</v>
      </c>
      <c r="G92" s="35">
        <f t="shared" ref="G92:I92" si="16">SUM(G93:G94)</f>
        <v>0</v>
      </c>
      <c r="H92" s="35">
        <f t="shared" si="16"/>
        <v>0</v>
      </c>
      <c r="I92" s="35">
        <f t="shared" si="16"/>
        <v>13172.3</v>
      </c>
      <c r="J92" s="35">
        <f t="shared" si="15"/>
        <v>13172.1</v>
      </c>
      <c r="K92" s="35">
        <f t="shared" ref="K92:M92" si="17">SUM(K93:K94)</f>
        <v>0</v>
      </c>
      <c r="L92" s="35">
        <f t="shared" si="17"/>
        <v>0</v>
      </c>
      <c r="M92" s="35">
        <f t="shared" si="17"/>
        <v>13172.1</v>
      </c>
    </row>
    <row r="93" spans="1:13" s="14" customFormat="1" ht="47.25" x14ac:dyDescent="0.25">
      <c r="A93" s="60" t="s">
        <v>1002</v>
      </c>
      <c r="B93" s="73" t="s">
        <v>1000</v>
      </c>
      <c r="C93" s="61">
        <v>600</v>
      </c>
      <c r="D93" s="62" t="s">
        <v>450</v>
      </c>
      <c r="E93" s="62" t="s">
        <v>326</v>
      </c>
      <c r="F93" s="35">
        <f t="shared" si="14"/>
        <v>5385</v>
      </c>
      <c r="G93" s="35"/>
      <c r="H93" s="35"/>
      <c r="I93" s="35">
        <v>5385</v>
      </c>
      <c r="J93" s="35">
        <f t="shared" si="15"/>
        <v>5385</v>
      </c>
      <c r="K93" s="35"/>
      <c r="L93" s="35"/>
      <c r="M93" s="35">
        <v>5385</v>
      </c>
    </row>
    <row r="94" spans="1:13" s="14" customFormat="1" ht="47.25" x14ac:dyDescent="0.25">
      <c r="A94" s="60" t="s">
        <v>1002</v>
      </c>
      <c r="B94" s="73" t="s">
        <v>1000</v>
      </c>
      <c r="C94" s="61">
        <v>600</v>
      </c>
      <c r="D94" s="62" t="s">
        <v>374</v>
      </c>
      <c r="E94" s="62" t="s">
        <v>260</v>
      </c>
      <c r="F94" s="35">
        <f t="shared" si="14"/>
        <v>7787.3</v>
      </c>
      <c r="G94" s="35"/>
      <c r="H94" s="35"/>
      <c r="I94" s="35">
        <v>7787.3</v>
      </c>
      <c r="J94" s="35">
        <f t="shared" si="15"/>
        <v>7787.1</v>
      </c>
      <c r="K94" s="35"/>
      <c r="L94" s="35"/>
      <c r="M94" s="35">
        <v>7787.1</v>
      </c>
    </row>
    <row r="95" spans="1:13" s="14" customFormat="1" ht="15.75" x14ac:dyDescent="0.25">
      <c r="A95" s="60" t="s">
        <v>1176</v>
      </c>
      <c r="B95" s="73" t="s">
        <v>1192</v>
      </c>
      <c r="C95" s="61"/>
      <c r="D95" s="62"/>
      <c r="E95" s="62"/>
      <c r="F95" s="35">
        <f t="shared" si="14"/>
        <v>24170.7</v>
      </c>
      <c r="G95" s="35">
        <f>SUBTOTAL(9,G96:G97)</f>
        <v>23768.400000000001</v>
      </c>
      <c r="H95" s="35">
        <f>SUBTOTAL(9,H96:H97)</f>
        <v>383.1</v>
      </c>
      <c r="I95" s="35">
        <f>SUBTOTAL(9,I96:I97)</f>
        <v>19.2</v>
      </c>
      <c r="J95" s="35">
        <f t="shared" si="15"/>
        <v>24170.600000000002</v>
      </c>
      <c r="K95" s="35">
        <f>SUBTOTAL(9,K96:K97)</f>
        <v>23768.400000000001</v>
      </c>
      <c r="L95" s="35">
        <f>SUBTOTAL(9,L96:L97)</f>
        <v>383</v>
      </c>
      <c r="M95" s="35">
        <f>SUBTOTAL(9,M96:M97)</f>
        <v>19.2</v>
      </c>
    </row>
    <row r="96" spans="1:13" s="14" customFormat="1" ht="31.5" x14ac:dyDescent="0.25">
      <c r="A96" s="60" t="s">
        <v>1179</v>
      </c>
      <c r="B96" s="73" t="s">
        <v>1180</v>
      </c>
      <c r="C96" s="61">
        <v>600</v>
      </c>
      <c r="D96" s="62" t="s">
        <v>374</v>
      </c>
      <c r="E96" s="62" t="s">
        <v>260</v>
      </c>
      <c r="F96" s="35">
        <f>G96+H96+I96</f>
        <v>5000</v>
      </c>
      <c r="G96" s="35">
        <v>5000</v>
      </c>
      <c r="H96" s="35"/>
      <c r="I96" s="35"/>
      <c r="J96" s="35">
        <f>K96+L96+M96</f>
        <v>5000</v>
      </c>
      <c r="K96" s="35">
        <v>5000</v>
      </c>
      <c r="L96" s="35"/>
      <c r="M96" s="35"/>
    </row>
    <row r="97" spans="1:14" s="14" customFormat="1" ht="31.5" x14ac:dyDescent="0.25">
      <c r="A97" s="60" t="s">
        <v>1167</v>
      </c>
      <c r="B97" s="73" t="s">
        <v>1178</v>
      </c>
      <c r="C97" s="61">
        <v>600</v>
      </c>
      <c r="D97" s="62" t="s">
        <v>450</v>
      </c>
      <c r="E97" s="62" t="s">
        <v>326</v>
      </c>
      <c r="F97" s="35">
        <f t="shared" si="14"/>
        <v>19170.7</v>
      </c>
      <c r="G97" s="35">
        <v>18768.400000000001</v>
      </c>
      <c r="H97" s="35">
        <v>383.1</v>
      </c>
      <c r="I97" s="35">
        <v>19.2</v>
      </c>
      <c r="J97" s="35">
        <f t="shared" ref="J97:J136" si="18">K97+L97+M97</f>
        <v>19170.600000000002</v>
      </c>
      <c r="K97" s="35">
        <v>18768.400000000001</v>
      </c>
      <c r="L97" s="35">
        <v>383</v>
      </c>
      <c r="M97" s="35">
        <v>19.2</v>
      </c>
    </row>
    <row r="98" spans="1:14" s="14" customFormat="1" ht="15.75" x14ac:dyDescent="0.25">
      <c r="A98" s="60" t="s">
        <v>561</v>
      </c>
      <c r="B98" s="73" t="s">
        <v>765</v>
      </c>
      <c r="C98" s="61"/>
      <c r="D98" s="62"/>
      <c r="E98" s="62"/>
      <c r="F98" s="35">
        <f t="shared" si="14"/>
        <v>3268.6000000000004</v>
      </c>
      <c r="G98" s="35">
        <f>SUBTOTAL(9,G99)</f>
        <v>3200</v>
      </c>
      <c r="H98" s="35">
        <f>SUBTOTAL(9,H99)</f>
        <v>65.3</v>
      </c>
      <c r="I98" s="35">
        <f>SUBTOTAL(9,I99)</f>
        <v>3.3</v>
      </c>
      <c r="J98" s="35">
        <f t="shared" si="18"/>
        <v>3268.6000000000004</v>
      </c>
      <c r="K98" s="35">
        <f>SUBTOTAL(9,K99)</f>
        <v>3200</v>
      </c>
      <c r="L98" s="35">
        <f>SUBTOTAL(9,L99)</f>
        <v>65.3</v>
      </c>
      <c r="M98" s="35">
        <f>SUBTOTAL(9,M99)</f>
        <v>3.3</v>
      </c>
    </row>
    <row r="99" spans="1:14" s="14" customFormat="1" ht="47.25" x14ac:dyDescent="0.25">
      <c r="A99" s="60" t="s">
        <v>562</v>
      </c>
      <c r="B99" s="61" t="s">
        <v>563</v>
      </c>
      <c r="C99" s="61">
        <v>600</v>
      </c>
      <c r="D99" s="62" t="s">
        <v>450</v>
      </c>
      <c r="E99" s="62" t="s">
        <v>263</v>
      </c>
      <c r="F99" s="35">
        <f t="shared" si="14"/>
        <v>3268.6000000000004</v>
      </c>
      <c r="G99" s="35">
        <v>3200</v>
      </c>
      <c r="H99" s="35">
        <v>65.3</v>
      </c>
      <c r="I99" s="35">
        <v>3.3</v>
      </c>
      <c r="J99" s="35">
        <f t="shared" si="18"/>
        <v>3268.6000000000004</v>
      </c>
      <c r="K99" s="35">
        <v>3200</v>
      </c>
      <c r="L99" s="35">
        <v>65.3</v>
      </c>
      <c r="M99" s="35">
        <v>3.3</v>
      </c>
    </row>
    <row r="100" spans="1:14" s="14" customFormat="1" ht="31.5" x14ac:dyDescent="0.25">
      <c r="A100" s="39" t="s">
        <v>650</v>
      </c>
      <c r="B100" s="123" t="s">
        <v>766</v>
      </c>
      <c r="C100" s="56"/>
      <c r="D100" s="57"/>
      <c r="E100" s="57"/>
      <c r="F100" s="115">
        <f t="shared" si="11"/>
        <v>286075.60000000003</v>
      </c>
      <c r="G100" s="115"/>
      <c r="H100" s="115">
        <f>SUBTOTAL(9,H101:H107)</f>
        <v>0</v>
      </c>
      <c r="I100" s="115">
        <f>SUBTOTAL(9,I101:I107)</f>
        <v>286075.60000000003</v>
      </c>
      <c r="J100" s="115">
        <f t="shared" si="18"/>
        <v>285373.70000000007</v>
      </c>
      <c r="K100" s="115"/>
      <c r="L100" s="115">
        <f>SUBTOTAL(9,L101:L107)</f>
        <v>0</v>
      </c>
      <c r="M100" s="115">
        <f>SUBTOTAL(9,M101:M107)</f>
        <v>285373.70000000007</v>
      </c>
    </row>
    <row r="101" spans="1:14" s="14" customFormat="1" ht="47.25" x14ac:dyDescent="0.25">
      <c r="A101" s="134" t="s">
        <v>538</v>
      </c>
      <c r="B101" s="126" t="s">
        <v>539</v>
      </c>
      <c r="C101" s="61">
        <v>600</v>
      </c>
      <c r="D101" s="62" t="s">
        <v>450</v>
      </c>
      <c r="E101" s="62" t="s">
        <v>260</v>
      </c>
      <c r="F101" s="35">
        <f t="shared" si="11"/>
        <v>15850.1</v>
      </c>
      <c r="G101" s="35"/>
      <c r="H101" s="35">
        <v>0</v>
      </c>
      <c r="I101" s="31">
        <v>15850.1</v>
      </c>
      <c r="J101" s="35">
        <f t="shared" si="18"/>
        <v>15773.8</v>
      </c>
      <c r="K101" s="35"/>
      <c r="L101" s="35">
        <v>0</v>
      </c>
      <c r="M101" s="31">
        <v>15773.8</v>
      </c>
    </row>
    <row r="102" spans="1:14" s="14" customFormat="1" ht="47.25" x14ac:dyDescent="0.25">
      <c r="A102" s="134" t="s">
        <v>767</v>
      </c>
      <c r="B102" s="126" t="s">
        <v>565</v>
      </c>
      <c r="C102" s="61">
        <v>600</v>
      </c>
      <c r="D102" s="62" t="s">
        <v>450</v>
      </c>
      <c r="E102" s="62" t="s">
        <v>263</v>
      </c>
      <c r="F102" s="35">
        <f t="shared" si="11"/>
        <v>109810.6</v>
      </c>
      <c r="G102" s="35"/>
      <c r="H102" s="35">
        <v>0</v>
      </c>
      <c r="I102" s="31">
        <v>109810.6</v>
      </c>
      <c r="J102" s="35">
        <f t="shared" si="18"/>
        <v>109337.60000000001</v>
      </c>
      <c r="K102" s="35"/>
      <c r="L102" s="35">
        <v>0</v>
      </c>
      <c r="M102" s="31">
        <v>109337.60000000001</v>
      </c>
    </row>
    <row r="103" spans="1:14" s="14" customFormat="1" ht="47.25" x14ac:dyDescent="0.25">
      <c r="A103" s="134" t="s">
        <v>768</v>
      </c>
      <c r="B103" s="126" t="s">
        <v>572</v>
      </c>
      <c r="C103" s="61">
        <v>600</v>
      </c>
      <c r="D103" s="62" t="s">
        <v>450</v>
      </c>
      <c r="E103" s="62" t="s">
        <v>326</v>
      </c>
      <c r="F103" s="35">
        <f t="shared" si="11"/>
        <v>15022.2</v>
      </c>
      <c r="G103" s="35"/>
      <c r="H103" s="35">
        <v>0</v>
      </c>
      <c r="I103" s="31">
        <v>15022.2</v>
      </c>
      <c r="J103" s="35">
        <f t="shared" si="18"/>
        <v>14992.4</v>
      </c>
      <c r="K103" s="35"/>
      <c r="L103" s="35">
        <v>0</v>
      </c>
      <c r="M103" s="31">
        <v>14992.4</v>
      </c>
    </row>
    <row r="104" spans="1:14" s="14" customFormat="1" ht="47.25" x14ac:dyDescent="0.25">
      <c r="A104" s="134" t="s">
        <v>566</v>
      </c>
      <c r="B104" s="126" t="s">
        <v>567</v>
      </c>
      <c r="C104" s="61">
        <v>600</v>
      </c>
      <c r="D104" s="62" t="s">
        <v>450</v>
      </c>
      <c r="E104" s="62" t="s">
        <v>263</v>
      </c>
      <c r="F104" s="35">
        <f t="shared" si="11"/>
        <v>20927.7</v>
      </c>
      <c r="G104" s="35"/>
      <c r="H104" s="35">
        <v>0</v>
      </c>
      <c r="I104" s="31">
        <v>20927.7</v>
      </c>
      <c r="J104" s="35">
        <f t="shared" si="18"/>
        <v>20905</v>
      </c>
      <c r="K104" s="35"/>
      <c r="L104" s="35">
        <v>0</v>
      </c>
      <c r="M104" s="31">
        <v>20905</v>
      </c>
    </row>
    <row r="105" spans="1:14" s="14" customFormat="1" ht="30" customHeight="1" x14ac:dyDescent="0.25">
      <c r="A105" s="134" t="s">
        <v>627</v>
      </c>
      <c r="B105" s="126" t="s">
        <v>628</v>
      </c>
      <c r="C105" s="61">
        <v>600</v>
      </c>
      <c r="D105" s="62" t="s">
        <v>374</v>
      </c>
      <c r="E105" s="62" t="s">
        <v>260</v>
      </c>
      <c r="F105" s="35">
        <f t="shared" si="11"/>
        <v>70622.8</v>
      </c>
      <c r="G105" s="35"/>
      <c r="H105" s="35">
        <v>0</v>
      </c>
      <c r="I105" s="31">
        <v>70622.8</v>
      </c>
      <c r="J105" s="35">
        <f t="shared" si="18"/>
        <v>70557.8</v>
      </c>
      <c r="K105" s="35"/>
      <c r="L105" s="35">
        <v>0</v>
      </c>
      <c r="M105" s="31">
        <v>70557.8</v>
      </c>
    </row>
    <row r="106" spans="1:14" s="14" customFormat="1" ht="47.25" x14ac:dyDescent="0.25">
      <c r="A106" s="134" t="s">
        <v>629</v>
      </c>
      <c r="B106" s="126" t="s">
        <v>630</v>
      </c>
      <c r="C106" s="61">
        <v>600</v>
      </c>
      <c r="D106" s="62" t="s">
        <v>374</v>
      </c>
      <c r="E106" s="62" t="s">
        <v>260</v>
      </c>
      <c r="F106" s="35">
        <f t="shared" si="11"/>
        <v>19179.599999999999</v>
      </c>
      <c r="G106" s="35"/>
      <c r="H106" s="35">
        <v>0</v>
      </c>
      <c r="I106" s="31">
        <v>19179.599999999999</v>
      </c>
      <c r="J106" s="35">
        <f t="shared" si="18"/>
        <v>19166.599999999999</v>
      </c>
      <c r="K106" s="35"/>
      <c r="L106" s="35">
        <v>0</v>
      </c>
      <c r="M106" s="31">
        <v>19166.599999999999</v>
      </c>
    </row>
    <row r="107" spans="1:14" s="14" customFormat="1" ht="47.25" x14ac:dyDescent="0.25">
      <c r="A107" s="134" t="s">
        <v>631</v>
      </c>
      <c r="B107" s="126" t="s">
        <v>632</v>
      </c>
      <c r="C107" s="61">
        <v>600</v>
      </c>
      <c r="D107" s="62" t="s">
        <v>374</v>
      </c>
      <c r="E107" s="62" t="s">
        <v>260</v>
      </c>
      <c r="F107" s="35">
        <f t="shared" si="11"/>
        <v>34662.6</v>
      </c>
      <c r="G107" s="35"/>
      <c r="H107" s="35">
        <v>0</v>
      </c>
      <c r="I107" s="31">
        <v>34662.6</v>
      </c>
      <c r="J107" s="35">
        <f t="shared" si="18"/>
        <v>34640.5</v>
      </c>
      <c r="K107" s="35"/>
      <c r="L107" s="35">
        <v>0</v>
      </c>
      <c r="M107" s="31">
        <v>34640.5</v>
      </c>
    </row>
    <row r="108" spans="1:14" s="14" customFormat="1" ht="31.5" x14ac:dyDescent="0.25">
      <c r="A108" s="39" t="s">
        <v>1146</v>
      </c>
      <c r="B108" s="123" t="s">
        <v>326</v>
      </c>
      <c r="C108" s="61"/>
      <c r="D108" s="62"/>
      <c r="E108" s="62"/>
      <c r="F108" s="115">
        <f t="shared" si="11"/>
        <v>8805.4</v>
      </c>
      <c r="G108" s="115">
        <f>G109+G114</f>
        <v>0</v>
      </c>
      <c r="H108" s="115">
        <f t="shared" ref="H108:I108" si="19">H109+H114</f>
        <v>8796.1</v>
      </c>
      <c r="I108" s="115">
        <f t="shared" si="19"/>
        <v>9.3000000000000007</v>
      </c>
      <c r="J108" s="115">
        <f t="shared" si="18"/>
        <v>8804.7999999999993</v>
      </c>
      <c r="K108" s="115">
        <f>K109+K114</f>
        <v>0</v>
      </c>
      <c r="L108" s="115">
        <f t="shared" ref="L108:M108" si="20">L109+L114</f>
        <v>8796</v>
      </c>
      <c r="M108" s="115">
        <f t="shared" si="20"/>
        <v>8.8000000000000007</v>
      </c>
    </row>
    <row r="109" spans="1:14" s="14" customFormat="1" ht="14.25" customHeight="1" x14ac:dyDescent="0.25">
      <c r="A109" s="39" t="s">
        <v>483</v>
      </c>
      <c r="B109" s="123" t="s">
        <v>769</v>
      </c>
      <c r="C109" s="56"/>
      <c r="D109" s="57"/>
      <c r="E109" s="57"/>
      <c r="F109" s="115">
        <f t="shared" si="11"/>
        <v>329.4</v>
      </c>
      <c r="G109" s="115">
        <f>SUM(G110,G112)</f>
        <v>0</v>
      </c>
      <c r="H109" s="115">
        <f>SUM(H110,H112)</f>
        <v>329</v>
      </c>
      <c r="I109" s="115">
        <f>SUM(I110,I112)</f>
        <v>0.4</v>
      </c>
      <c r="J109" s="115">
        <f t="shared" si="18"/>
        <v>329.3</v>
      </c>
      <c r="K109" s="115">
        <f>SUM(K110,K112)</f>
        <v>0</v>
      </c>
      <c r="L109" s="115">
        <f>SUM(L110,L112)</f>
        <v>329</v>
      </c>
      <c r="M109" s="115">
        <f>SUM(M110,M112)</f>
        <v>0.3</v>
      </c>
    </row>
    <row r="110" spans="1:14" s="14" customFormat="1" ht="30" customHeight="1" x14ac:dyDescent="0.25">
      <c r="A110" s="134" t="s">
        <v>1147</v>
      </c>
      <c r="B110" s="123" t="s">
        <v>1193</v>
      </c>
      <c r="C110" s="56"/>
      <c r="D110" s="57"/>
      <c r="E110" s="57"/>
      <c r="F110" s="35">
        <f t="shared" si="11"/>
        <v>329.4</v>
      </c>
      <c r="G110" s="35"/>
      <c r="H110" s="35">
        <f>SUBTOTAL(9,H111)</f>
        <v>329</v>
      </c>
      <c r="I110" s="35">
        <f>SUBTOTAL(9,I111)</f>
        <v>0.4</v>
      </c>
      <c r="J110" s="35">
        <f t="shared" si="18"/>
        <v>329.3</v>
      </c>
      <c r="K110" s="35"/>
      <c r="L110" s="35">
        <f>SUBTOTAL(9,L111)</f>
        <v>329</v>
      </c>
      <c r="M110" s="35">
        <f>SUBTOTAL(9,M111)</f>
        <v>0.3</v>
      </c>
    </row>
    <row r="111" spans="1:14" s="16" customFormat="1" ht="33.75" customHeight="1" x14ac:dyDescent="0.25">
      <c r="A111" s="134" t="s">
        <v>1149</v>
      </c>
      <c r="B111" s="125" t="s">
        <v>1150</v>
      </c>
      <c r="C111" s="61">
        <v>800</v>
      </c>
      <c r="D111" s="62" t="s">
        <v>274</v>
      </c>
      <c r="E111" s="62" t="s">
        <v>404</v>
      </c>
      <c r="F111" s="35">
        <f t="shared" si="11"/>
        <v>329.4</v>
      </c>
      <c r="G111" s="35"/>
      <c r="H111" s="35">
        <v>329</v>
      </c>
      <c r="I111" s="35">
        <v>0.4</v>
      </c>
      <c r="J111" s="35">
        <f t="shared" si="18"/>
        <v>329.3</v>
      </c>
      <c r="K111" s="35"/>
      <c r="L111" s="35">
        <v>329</v>
      </c>
      <c r="M111" s="35">
        <v>0.3</v>
      </c>
      <c r="N111" s="14"/>
    </row>
    <row r="112" spans="1:14" s="16" customFormat="1" ht="31.5" hidden="1" x14ac:dyDescent="0.25">
      <c r="A112" s="134" t="s">
        <v>485</v>
      </c>
      <c r="B112" s="125" t="s">
        <v>770</v>
      </c>
      <c r="C112" s="61"/>
      <c r="D112" s="62"/>
      <c r="E112" s="62"/>
      <c r="F112" s="35">
        <f t="shared" si="11"/>
        <v>0</v>
      </c>
      <c r="G112" s="35"/>
      <c r="H112" s="35">
        <f>SUBTOTAL(9,H113)</f>
        <v>0</v>
      </c>
      <c r="I112" s="35">
        <f>SUBTOTAL(9,I113)</f>
        <v>0</v>
      </c>
      <c r="J112" s="35">
        <f t="shared" si="18"/>
        <v>0</v>
      </c>
      <c r="K112" s="35"/>
      <c r="L112" s="35">
        <f>SUBTOTAL(9,L113)</f>
        <v>0</v>
      </c>
      <c r="M112" s="35">
        <f>SUBTOTAL(9,M113)</f>
        <v>0</v>
      </c>
    </row>
    <row r="113" spans="1:13" s="14" customFormat="1" ht="31.5" hidden="1" x14ac:dyDescent="0.25">
      <c r="A113" s="129" t="s">
        <v>487</v>
      </c>
      <c r="B113" s="126" t="s">
        <v>488</v>
      </c>
      <c r="C113" s="61">
        <v>800</v>
      </c>
      <c r="D113" s="62" t="s">
        <v>274</v>
      </c>
      <c r="E113" s="62">
        <v>12</v>
      </c>
      <c r="F113" s="35">
        <f t="shared" si="11"/>
        <v>0</v>
      </c>
      <c r="G113" s="35"/>
      <c r="H113" s="35">
        <v>0</v>
      </c>
      <c r="I113" s="35">
        <v>0</v>
      </c>
      <c r="J113" s="35">
        <f t="shared" si="18"/>
        <v>0</v>
      </c>
      <c r="K113" s="35"/>
      <c r="L113" s="35">
        <v>0</v>
      </c>
      <c r="M113" s="35">
        <v>0</v>
      </c>
    </row>
    <row r="114" spans="1:13" s="17" customFormat="1" ht="31.5" x14ac:dyDescent="0.25">
      <c r="A114" s="136" t="s">
        <v>1194</v>
      </c>
      <c r="B114" s="135" t="s">
        <v>1195</v>
      </c>
      <c r="C114" s="56"/>
      <c r="D114" s="57"/>
      <c r="E114" s="57"/>
      <c r="F114" s="115">
        <f t="shared" si="11"/>
        <v>8476</v>
      </c>
      <c r="G114" s="115">
        <f>G115</f>
        <v>0</v>
      </c>
      <c r="H114" s="115">
        <f t="shared" ref="H114:I115" si="21">H115</f>
        <v>8467.1</v>
      </c>
      <c r="I114" s="115">
        <f t="shared" si="21"/>
        <v>8.9</v>
      </c>
      <c r="J114" s="115">
        <f t="shared" si="18"/>
        <v>8475.5</v>
      </c>
      <c r="K114" s="115">
        <f>K115</f>
        <v>0</v>
      </c>
      <c r="L114" s="115">
        <f t="shared" ref="L114:M115" si="22">L115</f>
        <v>8467</v>
      </c>
      <c r="M114" s="115">
        <f t="shared" si="22"/>
        <v>8.5</v>
      </c>
    </row>
    <row r="115" spans="1:13" s="16" customFormat="1" ht="47.25" x14ac:dyDescent="0.25">
      <c r="A115" s="129" t="s">
        <v>1153</v>
      </c>
      <c r="B115" s="126" t="s">
        <v>1196</v>
      </c>
      <c r="C115" s="61"/>
      <c r="D115" s="62"/>
      <c r="E115" s="62"/>
      <c r="F115" s="35">
        <f t="shared" si="11"/>
        <v>8476</v>
      </c>
      <c r="G115" s="35">
        <f>G116</f>
        <v>0</v>
      </c>
      <c r="H115" s="35">
        <f t="shared" si="21"/>
        <v>8467.1</v>
      </c>
      <c r="I115" s="35">
        <f t="shared" si="21"/>
        <v>8.9</v>
      </c>
      <c r="J115" s="35">
        <f t="shared" si="18"/>
        <v>8475.5</v>
      </c>
      <c r="K115" s="35">
        <f>K116</f>
        <v>0</v>
      </c>
      <c r="L115" s="35">
        <f t="shared" si="22"/>
        <v>8467</v>
      </c>
      <c r="M115" s="35">
        <f t="shared" si="22"/>
        <v>8.5</v>
      </c>
    </row>
    <row r="116" spans="1:13" s="16" customFormat="1" ht="31.5" x14ac:dyDescent="0.25">
      <c r="A116" s="129" t="s">
        <v>506</v>
      </c>
      <c r="B116" s="126" t="s">
        <v>1155</v>
      </c>
      <c r="C116" s="61">
        <v>800</v>
      </c>
      <c r="D116" s="62" t="s">
        <v>274</v>
      </c>
      <c r="E116" s="62" t="s">
        <v>404</v>
      </c>
      <c r="F116" s="35">
        <f t="shared" si="11"/>
        <v>8476</v>
      </c>
      <c r="G116" s="35"/>
      <c r="H116" s="31">
        <v>8467.1</v>
      </c>
      <c r="I116" s="35">
        <v>8.9</v>
      </c>
      <c r="J116" s="35">
        <f t="shared" si="18"/>
        <v>8475.5</v>
      </c>
      <c r="K116" s="35"/>
      <c r="L116" s="31">
        <v>8467</v>
      </c>
      <c r="M116" s="35">
        <v>8.5</v>
      </c>
    </row>
    <row r="117" spans="1:13" s="14" customFormat="1" ht="31.5" x14ac:dyDescent="0.25">
      <c r="A117" s="39" t="s">
        <v>1183</v>
      </c>
      <c r="B117" s="123" t="s">
        <v>274</v>
      </c>
      <c r="C117" s="61"/>
      <c r="D117" s="62"/>
      <c r="E117" s="62"/>
      <c r="F117" s="115">
        <f t="shared" si="11"/>
        <v>44441.9</v>
      </c>
      <c r="G117" s="115">
        <f>SUM(G118,G131)</f>
        <v>0</v>
      </c>
      <c r="H117" s="115">
        <f>SUM(H118,H131)</f>
        <v>9131.9</v>
      </c>
      <c r="I117" s="115">
        <f>SUM(I118,I131)</f>
        <v>35310</v>
      </c>
      <c r="J117" s="115">
        <f t="shared" si="18"/>
        <v>44428.4</v>
      </c>
      <c r="K117" s="115">
        <f>SUM(K118,K131)</f>
        <v>0</v>
      </c>
      <c r="L117" s="115">
        <f>SUM(L118,L131)</f>
        <v>9131.9</v>
      </c>
      <c r="M117" s="115">
        <f>SUM(M118,M131)</f>
        <v>35296.5</v>
      </c>
    </row>
    <row r="118" spans="1:13" s="14" customFormat="1" ht="15.75" x14ac:dyDescent="0.25">
      <c r="A118" s="39" t="s">
        <v>634</v>
      </c>
      <c r="B118" s="123" t="s">
        <v>771</v>
      </c>
      <c r="C118" s="130"/>
      <c r="D118" s="131"/>
      <c r="E118" s="131"/>
      <c r="F118" s="115">
        <f t="shared" si="11"/>
        <v>12656.8</v>
      </c>
      <c r="G118" s="115">
        <f>G119+G121+G123+G125+G127</f>
        <v>0</v>
      </c>
      <c r="H118" s="115">
        <f t="shared" ref="H118:I118" si="23">H119+H121+H123+H125+H127</f>
        <v>9131.9</v>
      </c>
      <c r="I118" s="115">
        <f t="shared" si="23"/>
        <v>3524.9</v>
      </c>
      <c r="J118" s="115">
        <f t="shared" si="18"/>
        <v>12656.6</v>
      </c>
      <c r="K118" s="115">
        <f>K119+K121+K123+K125+K127</f>
        <v>0</v>
      </c>
      <c r="L118" s="115">
        <f t="shared" ref="L118:M118" si="24">L119+L121+L123+L125+L127</f>
        <v>9131.9</v>
      </c>
      <c r="M118" s="115">
        <f t="shared" si="24"/>
        <v>3524.7000000000003</v>
      </c>
    </row>
    <row r="119" spans="1:13" s="16" customFormat="1" ht="15.75" x14ac:dyDescent="0.25">
      <c r="A119" s="134" t="s">
        <v>655</v>
      </c>
      <c r="B119" s="126" t="s">
        <v>772</v>
      </c>
      <c r="C119" s="132"/>
      <c r="D119" s="133"/>
      <c r="E119" s="133"/>
      <c r="F119" s="35">
        <f t="shared" si="11"/>
        <v>2019</v>
      </c>
      <c r="G119" s="35">
        <f>SUM(G120:G120)</f>
        <v>0</v>
      </c>
      <c r="H119" s="35">
        <f>SUM(H120:H120)</f>
        <v>0</v>
      </c>
      <c r="I119" s="35">
        <f>SUM(I120:I120)</f>
        <v>2019</v>
      </c>
      <c r="J119" s="35">
        <f t="shared" si="18"/>
        <v>2019</v>
      </c>
      <c r="K119" s="35">
        <f>SUM(K120:K120)</f>
        <v>0</v>
      </c>
      <c r="L119" s="35">
        <f>SUM(L120:L120)</f>
        <v>0</v>
      </c>
      <c r="M119" s="35">
        <f>SUM(M120:M120)</f>
        <v>2019</v>
      </c>
    </row>
    <row r="120" spans="1:13" s="14" customFormat="1" ht="31.5" x14ac:dyDescent="0.25">
      <c r="A120" s="134" t="s">
        <v>657</v>
      </c>
      <c r="B120" s="126" t="s">
        <v>658</v>
      </c>
      <c r="C120" s="61">
        <v>600</v>
      </c>
      <c r="D120" s="62">
        <v>11</v>
      </c>
      <c r="E120" s="62" t="s">
        <v>263</v>
      </c>
      <c r="F120" s="35">
        <f t="shared" si="11"/>
        <v>2019</v>
      </c>
      <c r="G120" s="35"/>
      <c r="H120" s="35">
        <v>0</v>
      </c>
      <c r="I120" s="104">
        <v>2019</v>
      </c>
      <c r="J120" s="35">
        <f t="shared" si="18"/>
        <v>2019</v>
      </c>
      <c r="K120" s="35"/>
      <c r="L120" s="35">
        <v>0</v>
      </c>
      <c r="M120" s="104">
        <v>2019</v>
      </c>
    </row>
    <row r="121" spans="1:13" s="14" customFormat="1" ht="31.5" x14ac:dyDescent="0.25">
      <c r="A121" s="60" t="s">
        <v>527</v>
      </c>
      <c r="B121" s="126" t="s">
        <v>773</v>
      </c>
      <c r="C121" s="61"/>
      <c r="D121" s="62"/>
      <c r="E121" s="62"/>
      <c r="F121" s="35">
        <f t="shared" si="11"/>
        <v>784.5</v>
      </c>
      <c r="G121" s="35">
        <f>G122</f>
        <v>0</v>
      </c>
      <c r="H121" s="35">
        <f>H122</f>
        <v>0</v>
      </c>
      <c r="I121" s="35">
        <f>I122</f>
        <v>784.5</v>
      </c>
      <c r="J121" s="35">
        <f t="shared" si="18"/>
        <v>784.5</v>
      </c>
      <c r="K121" s="35">
        <f>K122</f>
        <v>0</v>
      </c>
      <c r="L121" s="35">
        <f>L122</f>
        <v>0</v>
      </c>
      <c r="M121" s="35">
        <f>M122</f>
        <v>784.5</v>
      </c>
    </row>
    <row r="122" spans="1:13" s="14" customFormat="1" ht="31.5" x14ac:dyDescent="0.25">
      <c r="A122" s="134" t="s">
        <v>529</v>
      </c>
      <c r="B122" s="126" t="s">
        <v>647</v>
      </c>
      <c r="C122" s="61">
        <v>600</v>
      </c>
      <c r="D122" s="62" t="s">
        <v>477</v>
      </c>
      <c r="E122" s="62" t="s">
        <v>260</v>
      </c>
      <c r="F122" s="35">
        <f t="shared" si="11"/>
        <v>784.5</v>
      </c>
      <c r="G122" s="35"/>
      <c r="H122" s="35">
        <v>0</v>
      </c>
      <c r="I122" s="35">
        <v>784.5</v>
      </c>
      <c r="J122" s="35">
        <f t="shared" si="18"/>
        <v>784.5</v>
      </c>
      <c r="K122" s="35"/>
      <c r="L122" s="35">
        <v>0</v>
      </c>
      <c r="M122" s="35">
        <v>784.5</v>
      </c>
    </row>
    <row r="123" spans="1:13" s="14" customFormat="1" ht="31.5" x14ac:dyDescent="0.25">
      <c r="A123" s="64" t="s">
        <v>958</v>
      </c>
      <c r="B123" s="126" t="s">
        <v>964</v>
      </c>
      <c r="C123" s="61"/>
      <c r="D123" s="62"/>
      <c r="E123" s="62"/>
      <c r="F123" s="35">
        <f t="shared" si="11"/>
        <v>8340.2999999999993</v>
      </c>
      <c r="G123" s="35">
        <f>G124</f>
        <v>0</v>
      </c>
      <c r="H123" s="35">
        <f>H124</f>
        <v>8331.9</v>
      </c>
      <c r="I123" s="35">
        <f>I124</f>
        <v>8.4</v>
      </c>
      <c r="J123" s="35">
        <f t="shared" si="18"/>
        <v>8340.1999999999989</v>
      </c>
      <c r="K123" s="35">
        <f>K124</f>
        <v>0</v>
      </c>
      <c r="L123" s="35">
        <f>L124</f>
        <v>8331.9</v>
      </c>
      <c r="M123" s="35">
        <f>M124</f>
        <v>8.3000000000000007</v>
      </c>
    </row>
    <row r="124" spans="1:13" s="14" customFormat="1" ht="47.25" x14ac:dyDescent="0.25">
      <c r="A124" s="64" t="s">
        <v>961</v>
      </c>
      <c r="B124" s="126" t="s">
        <v>960</v>
      </c>
      <c r="C124" s="61">
        <v>600</v>
      </c>
      <c r="D124" s="62" t="s">
        <v>477</v>
      </c>
      <c r="E124" s="62" t="s">
        <v>263</v>
      </c>
      <c r="F124" s="35">
        <f t="shared" si="11"/>
        <v>8340.2999999999993</v>
      </c>
      <c r="G124" s="35"/>
      <c r="H124" s="35">
        <v>8331.9</v>
      </c>
      <c r="I124" s="35">
        <v>8.4</v>
      </c>
      <c r="J124" s="35">
        <f t="shared" si="18"/>
        <v>8340.1999999999989</v>
      </c>
      <c r="K124" s="35"/>
      <c r="L124" s="35">
        <v>8331.9</v>
      </c>
      <c r="M124" s="35">
        <v>8.3000000000000007</v>
      </c>
    </row>
    <row r="125" spans="1:13" s="14" customFormat="1" ht="31.5" x14ac:dyDescent="0.25">
      <c r="A125" s="64" t="s">
        <v>1184</v>
      </c>
      <c r="B125" s="126" t="s">
        <v>1006</v>
      </c>
      <c r="C125" s="61"/>
      <c r="D125" s="62"/>
      <c r="E125" s="62"/>
      <c r="F125" s="35">
        <f t="shared" si="11"/>
        <v>712.1</v>
      </c>
      <c r="G125" s="35">
        <f>G126</f>
        <v>0</v>
      </c>
      <c r="H125" s="35">
        <f>H126</f>
        <v>0</v>
      </c>
      <c r="I125" s="35">
        <f>I126</f>
        <v>712.1</v>
      </c>
      <c r="J125" s="35">
        <f t="shared" si="18"/>
        <v>712.1</v>
      </c>
      <c r="K125" s="35">
        <f>K126</f>
        <v>0</v>
      </c>
      <c r="L125" s="35">
        <f>L126</f>
        <v>0</v>
      </c>
      <c r="M125" s="35">
        <f>M126</f>
        <v>712.1</v>
      </c>
    </row>
    <row r="126" spans="1:13" s="14" customFormat="1" ht="47.25" x14ac:dyDescent="0.25">
      <c r="A126" s="64" t="s">
        <v>1002</v>
      </c>
      <c r="B126" s="126" t="s">
        <v>1004</v>
      </c>
      <c r="C126" s="61">
        <v>600</v>
      </c>
      <c r="D126" s="62" t="s">
        <v>477</v>
      </c>
      <c r="E126" s="62" t="s">
        <v>263</v>
      </c>
      <c r="F126" s="35">
        <f t="shared" si="11"/>
        <v>712.1</v>
      </c>
      <c r="G126" s="35"/>
      <c r="H126" s="35"/>
      <c r="I126" s="35">
        <v>712.1</v>
      </c>
      <c r="J126" s="35">
        <f t="shared" si="18"/>
        <v>712.1</v>
      </c>
      <c r="K126" s="35"/>
      <c r="L126" s="35"/>
      <c r="M126" s="35">
        <v>712.1</v>
      </c>
    </row>
    <row r="127" spans="1:13" s="14" customFormat="1" ht="15.75" x14ac:dyDescent="0.25">
      <c r="A127" s="64" t="s">
        <v>636</v>
      </c>
      <c r="B127" s="126" t="s">
        <v>774</v>
      </c>
      <c r="C127" s="61"/>
      <c r="D127" s="62"/>
      <c r="E127" s="62"/>
      <c r="F127" s="35">
        <f t="shared" si="11"/>
        <v>800.9</v>
      </c>
      <c r="G127" s="35">
        <f>SUM(G128:G130)</f>
        <v>0</v>
      </c>
      <c r="H127" s="35">
        <f>SUM(H128:H130)</f>
        <v>800</v>
      </c>
      <c r="I127" s="35">
        <f>SUM(I128:I130)</f>
        <v>0.9</v>
      </c>
      <c r="J127" s="35">
        <f t="shared" si="18"/>
        <v>800.8</v>
      </c>
      <c r="K127" s="35">
        <f>SUM(K128:K130)</f>
        <v>0</v>
      </c>
      <c r="L127" s="35">
        <f>SUM(L128:L130)</f>
        <v>800</v>
      </c>
      <c r="M127" s="35">
        <f>SUM(M128:M130)</f>
        <v>0.8</v>
      </c>
    </row>
    <row r="128" spans="1:13" s="14" customFormat="1" ht="47.25" hidden="1" x14ac:dyDescent="0.25">
      <c r="A128" s="64" t="s">
        <v>648</v>
      </c>
      <c r="B128" s="73" t="s">
        <v>649</v>
      </c>
      <c r="C128" s="61">
        <v>600</v>
      </c>
      <c r="D128" s="62" t="s">
        <v>477</v>
      </c>
      <c r="E128" s="62" t="s">
        <v>260</v>
      </c>
      <c r="F128" s="35">
        <f t="shared" si="11"/>
        <v>0</v>
      </c>
      <c r="G128" s="35"/>
      <c r="H128" s="35"/>
      <c r="I128" s="35"/>
      <c r="J128" s="35">
        <f t="shared" si="18"/>
        <v>0</v>
      </c>
      <c r="K128" s="35"/>
      <c r="L128" s="35"/>
      <c r="M128" s="35"/>
    </row>
    <row r="129" spans="1:13" s="14" customFormat="1" ht="31.5" hidden="1" x14ac:dyDescent="0.25">
      <c r="A129" s="64" t="s">
        <v>659</v>
      </c>
      <c r="B129" s="126" t="s">
        <v>638</v>
      </c>
      <c r="C129" s="61">
        <v>600</v>
      </c>
      <c r="D129" s="62" t="s">
        <v>477</v>
      </c>
      <c r="E129" s="62" t="s">
        <v>263</v>
      </c>
      <c r="F129" s="35">
        <f t="shared" si="11"/>
        <v>0</v>
      </c>
      <c r="G129" s="35"/>
      <c r="H129" s="35"/>
      <c r="I129" s="35"/>
      <c r="J129" s="35">
        <f t="shared" si="18"/>
        <v>0</v>
      </c>
      <c r="K129" s="35"/>
      <c r="L129" s="35"/>
      <c r="M129" s="35"/>
    </row>
    <row r="130" spans="1:13" s="14" customFormat="1" ht="47.25" x14ac:dyDescent="0.25">
      <c r="A130" s="64" t="s">
        <v>660</v>
      </c>
      <c r="B130" s="73" t="s">
        <v>661</v>
      </c>
      <c r="C130" s="61">
        <v>600</v>
      </c>
      <c r="D130" s="62" t="s">
        <v>477</v>
      </c>
      <c r="E130" s="62" t="s">
        <v>263</v>
      </c>
      <c r="F130" s="35">
        <f t="shared" si="11"/>
        <v>800.9</v>
      </c>
      <c r="G130" s="35"/>
      <c r="H130" s="35">
        <v>800</v>
      </c>
      <c r="I130" s="35">
        <v>0.9</v>
      </c>
      <c r="J130" s="35">
        <f t="shared" si="18"/>
        <v>800.8</v>
      </c>
      <c r="K130" s="35"/>
      <c r="L130" s="35">
        <v>800</v>
      </c>
      <c r="M130" s="35">
        <v>0.8</v>
      </c>
    </row>
    <row r="131" spans="1:13" s="14" customFormat="1" ht="31.5" x14ac:dyDescent="0.25">
      <c r="A131" s="39" t="s">
        <v>650</v>
      </c>
      <c r="B131" s="123" t="s">
        <v>775</v>
      </c>
      <c r="C131" s="56"/>
      <c r="D131" s="57"/>
      <c r="E131" s="57"/>
      <c r="F131" s="115">
        <f t="shared" si="11"/>
        <v>31785.1</v>
      </c>
      <c r="G131" s="115"/>
      <c r="H131" s="115">
        <f>H132</f>
        <v>0</v>
      </c>
      <c r="I131" s="115">
        <f>I132</f>
        <v>31785.1</v>
      </c>
      <c r="J131" s="115">
        <f t="shared" si="18"/>
        <v>31771.8</v>
      </c>
      <c r="K131" s="115"/>
      <c r="L131" s="115">
        <f>L132</f>
        <v>0</v>
      </c>
      <c r="M131" s="115">
        <f>M132</f>
        <v>31771.8</v>
      </c>
    </row>
    <row r="132" spans="1:13" s="14" customFormat="1" ht="47.25" x14ac:dyDescent="0.25">
      <c r="A132" s="134" t="s">
        <v>652</v>
      </c>
      <c r="B132" s="126" t="s">
        <v>653</v>
      </c>
      <c r="C132" s="61">
        <v>600</v>
      </c>
      <c r="D132" s="62">
        <v>11</v>
      </c>
      <c r="E132" s="62" t="s">
        <v>260</v>
      </c>
      <c r="F132" s="35">
        <f t="shared" si="11"/>
        <v>31785.1</v>
      </c>
      <c r="G132" s="35"/>
      <c r="H132" s="35">
        <v>0</v>
      </c>
      <c r="I132" s="31">
        <v>31785.1</v>
      </c>
      <c r="J132" s="35">
        <f t="shared" si="18"/>
        <v>31771.8</v>
      </c>
      <c r="K132" s="35"/>
      <c r="L132" s="35">
        <v>0</v>
      </c>
      <c r="M132" s="31">
        <v>31771.8</v>
      </c>
    </row>
    <row r="133" spans="1:13" s="14" customFormat="1" ht="31.5" x14ac:dyDescent="0.25">
      <c r="A133" s="39" t="s">
        <v>1118</v>
      </c>
      <c r="B133" s="123" t="s">
        <v>291</v>
      </c>
      <c r="C133" s="61"/>
      <c r="D133" s="62"/>
      <c r="E133" s="62"/>
      <c r="F133" s="115">
        <f t="shared" si="11"/>
        <v>131225.19999999998</v>
      </c>
      <c r="G133" s="115">
        <f>SUM(G134,G137,G148)</f>
        <v>0</v>
      </c>
      <c r="H133" s="115">
        <f>SUM(H134,H137,H148)</f>
        <v>13505.5</v>
      </c>
      <c r="I133" s="115">
        <f>SUM(I134,I137,I148)</f>
        <v>117719.69999999998</v>
      </c>
      <c r="J133" s="115">
        <f t="shared" si="18"/>
        <v>109686.8</v>
      </c>
      <c r="K133" s="115">
        <f>SUM(K134,K137,K148)</f>
        <v>0</v>
      </c>
      <c r="L133" s="115">
        <f>SUM(L134,L137,L148)</f>
        <v>13505.5</v>
      </c>
      <c r="M133" s="115">
        <f>SUM(M134,M137,M148)</f>
        <v>96181.3</v>
      </c>
    </row>
    <row r="134" spans="1:13" s="16" customFormat="1" ht="15.75" x14ac:dyDescent="0.25">
      <c r="A134" s="39" t="s">
        <v>417</v>
      </c>
      <c r="B134" s="123" t="s">
        <v>776</v>
      </c>
      <c r="C134" s="56"/>
      <c r="D134" s="57"/>
      <c r="E134" s="57"/>
      <c r="F134" s="115">
        <f t="shared" si="11"/>
        <v>14352.6</v>
      </c>
      <c r="G134" s="115">
        <f>SUM(G135)</f>
        <v>0</v>
      </c>
      <c r="H134" s="115">
        <f t="shared" ref="H134:I134" si="25">SUM(H135)</f>
        <v>0</v>
      </c>
      <c r="I134" s="115">
        <f t="shared" si="25"/>
        <v>14352.6</v>
      </c>
      <c r="J134" s="115">
        <f t="shared" si="18"/>
        <v>13427.1</v>
      </c>
      <c r="K134" s="115">
        <f>SUM(K135)</f>
        <v>0</v>
      </c>
      <c r="L134" s="115">
        <f t="shared" ref="L134:M134" si="26">SUM(L135)</f>
        <v>0</v>
      </c>
      <c r="M134" s="115">
        <f t="shared" si="26"/>
        <v>13427.1</v>
      </c>
    </row>
    <row r="135" spans="1:13" s="14" customFormat="1" ht="31.5" x14ac:dyDescent="0.25">
      <c r="A135" s="134" t="s">
        <v>1119</v>
      </c>
      <c r="B135" s="125" t="s">
        <v>777</v>
      </c>
      <c r="C135" s="61"/>
      <c r="D135" s="62"/>
      <c r="E135" s="62"/>
      <c r="F135" s="35">
        <f t="shared" si="11"/>
        <v>14352.6</v>
      </c>
      <c r="G135" s="35"/>
      <c r="H135" s="35">
        <f>H136</f>
        <v>0</v>
      </c>
      <c r="I135" s="35">
        <f>I136</f>
        <v>14352.6</v>
      </c>
      <c r="J135" s="35">
        <f t="shared" si="18"/>
        <v>13427.1</v>
      </c>
      <c r="K135" s="35"/>
      <c r="L135" s="35">
        <f>L136</f>
        <v>0</v>
      </c>
      <c r="M135" s="35">
        <f>M136</f>
        <v>13427.1</v>
      </c>
    </row>
    <row r="136" spans="1:13" s="14" customFormat="1" ht="31.5" x14ac:dyDescent="0.25">
      <c r="A136" s="129" t="s">
        <v>1120</v>
      </c>
      <c r="B136" s="125" t="s">
        <v>420</v>
      </c>
      <c r="C136" s="61">
        <v>800</v>
      </c>
      <c r="D136" s="62" t="s">
        <v>291</v>
      </c>
      <c r="E136" s="62" t="s">
        <v>263</v>
      </c>
      <c r="F136" s="35">
        <f t="shared" si="11"/>
        <v>14352.6</v>
      </c>
      <c r="G136" s="35"/>
      <c r="H136" s="35">
        <v>0</v>
      </c>
      <c r="I136" s="31">
        <v>14352.6</v>
      </c>
      <c r="J136" s="35">
        <f t="shared" si="18"/>
        <v>13427.1</v>
      </c>
      <c r="K136" s="35"/>
      <c r="L136" s="35">
        <v>0</v>
      </c>
      <c r="M136" s="31">
        <v>13427.1</v>
      </c>
    </row>
    <row r="137" spans="1:13" s="14" customFormat="1" ht="16.5" customHeight="1" x14ac:dyDescent="0.25">
      <c r="A137" s="39" t="s">
        <v>422</v>
      </c>
      <c r="B137" s="123" t="s">
        <v>778</v>
      </c>
      <c r="C137" s="56"/>
      <c r="D137" s="57"/>
      <c r="E137" s="57"/>
      <c r="F137" s="115">
        <f>G137+H137+I137</f>
        <v>116872.59999999998</v>
      </c>
      <c r="G137" s="115">
        <f>G138</f>
        <v>0</v>
      </c>
      <c r="H137" s="115">
        <f t="shared" ref="H137:I137" si="27">H138</f>
        <v>13505.5</v>
      </c>
      <c r="I137" s="115">
        <f t="shared" si="27"/>
        <v>103367.09999999998</v>
      </c>
      <c r="J137" s="115">
        <f>K137+L137+M137</f>
        <v>96259.7</v>
      </c>
      <c r="K137" s="115">
        <f>K138</f>
        <v>0</v>
      </c>
      <c r="L137" s="115">
        <f t="shared" ref="L137:M137" si="28">L138</f>
        <v>13505.5</v>
      </c>
      <c r="M137" s="115">
        <f t="shared" si="28"/>
        <v>82754.2</v>
      </c>
    </row>
    <row r="138" spans="1:13" s="14" customFormat="1" ht="15.75" x14ac:dyDescent="0.25">
      <c r="A138" s="134" t="s">
        <v>424</v>
      </c>
      <c r="B138" s="125" t="s">
        <v>779</v>
      </c>
      <c r="C138" s="56"/>
      <c r="D138" s="57"/>
      <c r="E138" s="57"/>
      <c r="F138" s="35">
        <f t="shared" si="11"/>
        <v>116872.59999999998</v>
      </c>
      <c r="G138" s="35">
        <f>SUM(G139:G147)</f>
        <v>0</v>
      </c>
      <c r="H138" s="35">
        <f t="shared" ref="H138:I138" si="29">SUM(H139:H147)</f>
        <v>13505.5</v>
      </c>
      <c r="I138" s="35">
        <f t="shared" si="29"/>
        <v>103367.09999999998</v>
      </c>
      <c r="J138" s="35">
        <f t="shared" ref="J138:J188" si="30">K138+L138+M138</f>
        <v>96259.7</v>
      </c>
      <c r="K138" s="35">
        <f>SUM(K139:K147)</f>
        <v>0</v>
      </c>
      <c r="L138" s="35">
        <f t="shared" ref="L138:M138" si="31">SUM(L139:L147)</f>
        <v>13505.5</v>
      </c>
      <c r="M138" s="35">
        <f t="shared" si="31"/>
        <v>82754.2</v>
      </c>
    </row>
    <row r="139" spans="1:13" s="14" customFormat="1" ht="47.25" x14ac:dyDescent="0.25">
      <c r="A139" s="64" t="s">
        <v>1121</v>
      </c>
      <c r="B139" s="125" t="s">
        <v>1122</v>
      </c>
      <c r="C139" s="61">
        <v>800</v>
      </c>
      <c r="D139" s="62" t="s">
        <v>291</v>
      </c>
      <c r="E139" s="62" t="s">
        <v>263</v>
      </c>
      <c r="F139" s="35">
        <f t="shared" si="11"/>
        <v>30963.3</v>
      </c>
      <c r="G139" s="35"/>
      <c r="H139" s="35"/>
      <c r="I139" s="35">
        <v>30963.3</v>
      </c>
      <c r="J139" s="35">
        <f t="shared" si="30"/>
        <v>30963.3</v>
      </c>
      <c r="K139" s="35"/>
      <c r="L139" s="35"/>
      <c r="M139" s="35">
        <v>30963.3</v>
      </c>
    </row>
    <row r="140" spans="1:13" s="16" customFormat="1" ht="63" x14ac:dyDescent="0.25">
      <c r="A140" s="134" t="s">
        <v>696</v>
      </c>
      <c r="B140" s="125" t="s">
        <v>695</v>
      </c>
      <c r="C140" s="61">
        <v>800</v>
      </c>
      <c r="D140" s="62" t="s">
        <v>291</v>
      </c>
      <c r="E140" s="62" t="s">
        <v>263</v>
      </c>
      <c r="F140" s="35">
        <f t="shared" si="11"/>
        <v>8643.2999999999993</v>
      </c>
      <c r="G140" s="35"/>
      <c r="H140" s="35"/>
      <c r="I140" s="31">
        <v>8643.2999999999993</v>
      </c>
      <c r="J140" s="35">
        <f t="shared" si="30"/>
        <v>8359.2999999999993</v>
      </c>
      <c r="K140" s="35"/>
      <c r="L140" s="35"/>
      <c r="M140" s="31">
        <v>8359.2999999999993</v>
      </c>
    </row>
    <row r="141" spans="1:13" s="14" customFormat="1" ht="47.25" hidden="1" x14ac:dyDescent="0.25">
      <c r="A141" s="129" t="s">
        <v>724</v>
      </c>
      <c r="B141" s="125" t="s">
        <v>725</v>
      </c>
      <c r="C141" s="61">
        <v>800</v>
      </c>
      <c r="D141" s="62" t="s">
        <v>291</v>
      </c>
      <c r="E141" s="62" t="s">
        <v>291</v>
      </c>
      <c r="F141" s="35">
        <f t="shared" si="11"/>
        <v>0</v>
      </c>
      <c r="G141" s="35"/>
      <c r="H141" s="35"/>
      <c r="I141" s="35"/>
      <c r="J141" s="35">
        <f t="shared" si="30"/>
        <v>0</v>
      </c>
      <c r="K141" s="35"/>
      <c r="L141" s="35"/>
      <c r="M141" s="35"/>
    </row>
    <row r="142" spans="1:13" s="14" customFormat="1" ht="47.25" x14ac:dyDescent="0.25">
      <c r="A142" s="129" t="s">
        <v>1137</v>
      </c>
      <c r="B142" s="125" t="s">
        <v>1138</v>
      </c>
      <c r="C142" s="61">
        <v>800</v>
      </c>
      <c r="D142" s="62" t="s">
        <v>291</v>
      </c>
      <c r="E142" s="62" t="s">
        <v>291</v>
      </c>
      <c r="F142" s="35">
        <f t="shared" si="11"/>
        <v>5114.8</v>
      </c>
      <c r="G142" s="35"/>
      <c r="H142" s="35"/>
      <c r="I142" s="35">
        <v>5114.8</v>
      </c>
      <c r="J142" s="35">
        <f t="shared" si="30"/>
        <v>5114.8</v>
      </c>
      <c r="K142" s="35"/>
      <c r="L142" s="35"/>
      <c r="M142" s="35">
        <v>5114.8</v>
      </c>
    </row>
    <row r="143" spans="1:13" s="14" customFormat="1" ht="31.5" x14ac:dyDescent="0.25">
      <c r="A143" s="129" t="s">
        <v>1124</v>
      </c>
      <c r="B143" s="125" t="s">
        <v>1125</v>
      </c>
      <c r="C143" s="61">
        <v>800</v>
      </c>
      <c r="D143" s="62" t="s">
        <v>291</v>
      </c>
      <c r="E143" s="62" t="s">
        <v>263</v>
      </c>
      <c r="F143" s="35">
        <f t="shared" si="11"/>
        <v>30000</v>
      </c>
      <c r="G143" s="35"/>
      <c r="H143" s="35">
        <v>0</v>
      </c>
      <c r="I143" s="31">
        <v>30000</v>
      </c>
      <c r="J143" s="35">
        <f t="shared" si="30"/>
        <v>30000</v>
      </c>
      <c r="K143" s="35"/>
      <c r="L143" s="35">
        <v>0</v>
      </c>
      <c r="M143" s="31">
        <v>30000</v>
      </c>
    </row>
    <row r="144" spans="1:13" s="14" customFormat="1" ht="47.25" x14ac:dyDescent="0.25">
      <c r="A144" s="129" t="s">
        <v>1126</v>
      </c>
      <c r="B144" s="125" t="s">
        <v>1127</v>
      </c>
      <c r="C144" s="61">
        <v>800</v>
      </c>
      <c r="D144" s="62" t="s">
        <v>291</v>
      </c>
      <c r="E144" s="62" t="s">
        <v>263</v>
      </c>
      <c r="F144" s="35">
        <f t="shared" si="11"/>
        <v>20327.2</v>
      </c>
      <c r="G144" s="35"/>
      <c r="H144" s="35"/>
      <c r="I144" s="31">
        <v>20327.2</v>
      </c>
      <c r="J144" s="35">
        <v>0</v>
      </c>
      <c r="K144" s="35"/>
      <c r="L144" s="35"/>
      <c r="M144" s="31">
        <v>0</v>
      </c>
    </row>
    <row r="145" spans="1:14" s="14" customFormat="1" ht="47.25" x14ac:dyDescent="0.25">
      <c r="A145" s="60" t="s">
        <v>1128</v>
      </c>
      <c r="B145" s="125" t="s">
        <v>1129</v>
      </c>
      <c r="C145" s="61">
        <v>800</v>
      </c>
      <c r="D145" s="62" t="s">
        <v>291</v>
      </c>
      <c r="E145" s="62" t="s">
        <v>263</v>
      </c>
      <c r="F145" s="35">
        <f t="shared" si="11"/>
        <v>8303.4</v>
      </c>
      <c r="G145" s="35"/>
      <c r="H145" s="35"/>
      <c r="I145" s="31">
        <v>8303.4</v>
      </c>
      <c r="J145" s="35">
        <f t="shared" si="30"/>
        <v>8303.4</v>
      </c>
      <c r="K145" s="35"/>
      <c r="L145" s="35"/>
      <c r="M145" s="31">
        <v>8303.4</v>
      </c>
    </row>
    <row r="146" spans="1:14" s="14" customFormat="1" ht="31.5" x14ac:dyDescent="0.25">
      <c r="A146" s="64" t="s">
        <v>421</v>
      </c>
      <c r="B146" s="73" t="s">
        <v>1130</v>
      </c>
      <c r="C146" s="61">
        <v>800</v>
      </c>
      <c r="D146" s="62" t="s">
        <v>291</v>
      </c>
      <c r="E146" s="62" t="s">
        <v>263</v>
      </c>
      <c r="F146" s="35">
        <f t="shared" si="11"/>
        <v>2670.8999999999996</v>
      </c>
      <c r="G146" s="35"/>
      <c r="H146" s="35">
        <v>2668.2</v>
      </c>
      <c r="I146" s="31">
        <v>2.7</v>
      </c>
      <c r="J146" s="35">
        <f t="shared" si="30"/>
        <v>2670.7999999999997</v>
      </c>
      <c r="K146" s="35"/>
      <c r="L146" s="35">
        <v>2668.2</v>
      </c>
      <c r="M146" s="31">
        <v>2.6</v>
      </c>
    </row>
    <row r="147" spans="1:14" s="14" customFormat="1" ht="47.25" x14ac:dyDescent="0.25">
      <c r="A147" s="64" t="s">
        <v>697</v>
      </c>
      <c r="B147" s="125" t="s">
        <v>1139</v>
      </c>
      <c r="C147" s="61">
        <v>800</v>
      </c>
      <c r="D147" s="62" t="s">
        <v>291</v>
      </c>
      <c r="E147" s="62" t="s">
        <v>291</v>
      </c>
      <c r="F147" s="35">
        <f t="shared" si="11"/>
        <v>10849.699999999999</v>
      </c>
      <c r="G147" s="35"/>
      <c r="H147" s="35">
        <v>10837.3</v>
      </c>
      <c r="I147" s="31">
        <v>12.4</v>
      </c>
      <c r="J147" s="35">
        <f t="shared" si="30"/>
        <v>10848.099999999999</v>
      </c>
      <c r="K147" s="35"/>
      <c r="L147" s="35">
        <v>10837.3</v>
      </c>
      <c r="M147" s="31">
        <v>10.8</v>
      </c>
      <c r="N147" s="162"/>
    </row>
    <row r="148" spans="1:14" s="14" customFormat="1" ht="15.75" hidden="1" x14ac:dyDescent="0.25">
      <c r="A148" s="39" t="s">
        <v>780</v>
      </c>
      <c r="B148" s="123" t="s">
        <v>781</v>
      </c>
      <c r="C148" s="61"/>
      <c r="D148" s="62"/>
      <c r="E148" s="62"/>
      <c r="F148" s="35">
        <f t="shared" si="11"/>
        <v>0</v>
      </c>
      <c r="G148" s="35"/>
      <c r="H148" s="35"/>
      <c r="I148" s="115">
        <f>I149+I151</f>
        <v>0</v>
      </c>
      <c r="J148" s="35">
        <f t="shared" si="30"/>
        <v>0</v>
      </c>
      <c r="K148" s="35"/>
      <c r="L148" s="35"/>
      <c r="M148" s="115">
        <f>M149+M151</f>
        <v>0</v>
      </c>
    </row>
    <row r="149" spans="1:14" s="14" customFormat="1" ht="47.25" hidden="1" x14ac:dyDescent="0.25">
      <c r="A149" s="134" t="s">
        <v>782</v>
      </c>
      <c r="B149" s="125" t="s">
        <v>783</v>
      </c>
      <c r="C149" s="61"/>
      <c r="D149" s="62"/>
      <c r="E149" s="62"/>
      <c r="F149" s="35">
        <f t="shared" si="11"/>
        <v>0</v>
      </c>
      <c r="G149" s="35">
        <f>G150</f>
        <v>0</v>
      </c>
      <c r="H149" s="35">
        <f>H150</f>
        <v>0</v>
      </c>
      <c r="I149" s="35">
        <f>I150</f>
        <v>0</v>
      </c>
      <c r="J149" s="35">
        <f t="shared" si="30"/>
        <v>0</v>
      </c>
      <c r="K149" s="35">
        <f>K150</f>
        <v>0</v>
      </c>
      <c r="L149" s="35">
        <f>L150</f>
        <v>0</v>
      </c>
      <c r="M149" s="35">
        <f>M150</f>
        <v>0</v>
      </c>
    </row>
    <row r="150" spans="1:14" s="14" customFormat="1" ht="47.25" hidden="1" x14ac:dyDescent="0.25">
      <c r="A150" s="134" t="s">
        <v>784</v>
      </c>
      <c r="B150" s="125" t="s">
        <v>785</v>
      </c>
      <c r="C150" s="61">
        <v>200</v>
      </c>
      <c r="D150" s="62" t="s">
        <v>291</v>
      </c>
      <c r="E150" s="62" t="s">
        <v>263</v>
      </c>
      <c r="F150" s="35">
        <f t="shared" si="11"/>
        <v>0</v>
      </c>
      <c r="G150" s="35"/>
      <c r="H150" s="35"/>
      <c r="I150" s="35">
        <v>0</v>
      </c>
      <c r="J150" s="35">
        <f t="shared" si="30"/>
        <v>0</v>
      </c>
      <c r="K150" s="35"/>
      <c r="L150" s="35"/>
      <c r="M150" s="35">
        <v>0</v>
      </c>
    </row>
    <row r="151" spans="1:14" s="14" customFormat="1" ht="31.5" hidden="1" x14ac:dyDescent="0.25">
      <c r="A151" s="134" t="s">
        <v>786</v>
      </c>
      <c r="B151" s="125" t="s">
        <v>787</v>
      </c>
      <c r="C151" s="61"/>
      <c r="D151" s="62"/>
      <c r="E151" s="62"/>
      <c r="F151" s="35">
        <f t="shared" si="11"/>
        <v>0</v>
      </c>
      <c r="G151" s="35">
        <f>G152</f>
        <v>0</v>
      </c>
      <c r="H151" s="35">
        <f>H152</f>
        <v>0</v>
      </c>
      <c r="I151" s="35">
        <f>I152</f>
        <v>0</v>
      </c>
      <c r="J151" s="35">
        <f t="shared" si="30"/>
        <v>0</v>
      </c>
      <c r="K151" s="35">
        <f>K152</f>
        <v>0</v>
      </c>
      <c r="L151" s="35">
        <f>L152</f>
        <v>0</v>
      </c>
      <c r="M151" s="35">
        <f>M152</f>
        <v>0</v>
      </c>
    </row>
    <row r="152" spans="1:14" s="14" customFormat="1" ht="47.25" hidden="1" x14ac:dyDescent="0.25">
      <c r="A152" s="134" t="s">
        <v>784</v>
      </c>
      <c r="B152" s="125" t="s">
        <v>788</v>
      </c>
      <c r="C152" s="61">
        <v>200</v>
      </c>
      <c r="D152" s="62" t="s">
        <v>291</v>
      </c>
      <c r="E152" s="62" t="s">
        <v>263</v>
      </c>
      <c r="F152" s="35">
        <f t="shared" si="11"/>
        <v>0</v>
      </c>
      <c r="G152" s="35"/>
      <c r="H152" s="35"/>
      <c r="I152" s="35">
        <v>0</v>
      </c>
      <c r="J152" s="35">
        <f t="shared" si="30"/>
        <v>0</v>
      </c>
      <c r="K152" s="35"/>
      <c r="L152" s="35"/>
      <c r="M152" s="35">
        <v>0</v>
      </c>
    </row>
    <row r="153" spans="1:14" s="14" customFormat="1" ht="31.5" x14ac:dyDescent="0.25">
      <c r="A153" s="39" t="s">
        <v>1109</v>
      </c>
      <c r="B153" s="123" t="s">
        <v>462</v>
      </c>
      <c r="C153" s="56"/>
      <c r="D153" s="57"/>
      <c r="E153" s="57"/>
      <c r="F153" s="115">
        <f t="shared" si="11"/>
        <v>37561.5</v>
      </c>
      <c r="G153" s="115">
        <f>SUM(G154,G157,G166)</f>
        <v>0</v>
      </c>
      <c r="H153" s="115">
        <f>SUM(H154,H157,H166)</f>
        <v>0</v>
      </c>
      <c r="I153" s="115">
        <f>SUM(I154,I157,I166)</f>
        <v>37561.5</v>
      </c>
      <c r="J153" s="115">
        <f t="shared" si="30"/>
        <v>35353.700000000004</v>
      </c>
      <c r="K153" s="115">
        <f>SUM(K154,K157,K166)</f>
        <v>0</v>
      </c>
      <c r="L153" s="115">
        <f>SUM(L154,L157,L166)</f>
        <v>0</v>
      </c>
      <c r="M153" s="115">
        <f>SUM(M154,M157,M166)</f>
        <v>35353.700000000004</v>
      </c>
    </row>
    <row r="154" spans="1:14" s="16" customFormat="1" ht="15.75" x14ac:dyDescent="0.25">
      <c r="A154" s="39" t="s">
        <v>1110</v>
      </c>
      <c r="B154" s="123" t="s">
        <v>789</v>
      </c>
      <c r="C154" s="56"/>
      <c r="D154" s="57"/>
      <c r="E154" s="57"/>
      <c r="F154" s="115">
        <f t="shared" si="11"/>
        <v>19187</v>
      </c>
      <c r="G154" s="115"/>
      <c r="H154" s="115">
        <f>H155</f>
        <v>0</v>
      </c>
      <c r="I154" s="115">
        <f>I155</f>
        <v>19187</v>
      </c>
      <c r="J154" s="115">
        <f t="shared" si="30"/>
        <v>18109.099999999999</v>
      </c>
      <c r="K154" s="115"/>
      <c r="L154" s="115">
        <f>L155</f>
        <v>0</v>
      </c>
      <c r="M154" s="115">
        <f>M155</f>
        <v>18109.099999999999</v>
      </c>
    </row>
    <row r="155" spans="1:14" s="14" customFormat="1" ht="15.75" x14ac:dyDescent="0.25">
      <c r="A155" s="60" t="s">
        <v>1111</v>
      </c>
      <c r="B155" s="125" t="s">
        <v>790</v>
      </c>
      <c r="C155" s="61"/>
      <c r="D155" s="62"/>
      <c r="E155" s="62"/>
      <c r="F155" s="35">
        <f t="shared" si="11"/>
        <v>19187</v>
      </c>
      <c r="G155" s="35"/>
      <c r="H155" s="35">
        <f>H156</f>
        <v>0</v>
      </c>
      <c r="I155" s="35">
        <f>I156</f>
        <v>19187</v>
      </c>
      <c r="J155" s="35">
        <f t="shared" si="30"/>
        <v>18109.099999999999</v>
      </c>
      <c r="K155" s="35"/>
      <c r="L155" s="35">
        <f>L156</f>
        <v>0</v>
      </c>
      <c r="M155" s="35">
        <f>M156</f>
        <v>18109.099999999999</v>
      </c>
    </row>
    <row r="156" spans="1:14" s="14" customFormat="1" ht="31.5" x14ac:dyDescent="0.25">
      <c r="A156" s="129" t="s">
        <v>378</v>
      </c>
      <c r="B156" s="125" t="s">
        <v>379</v>
      </c>
      <c r="C156" s="61">
        <v>200</v>
      </c>
      <c r="D156" s="62" t="s">
        <v>274</v>
      </c>
      <c r="E156" s="62" t="s">
        <v>374</v>
      </c>
      <c r="F156" s="35">
        <f t="shared" si="11"/>
        <v>19187</v>
      </c>
      <c r="G156" s="35"/>
      <c r="H156" s="35">
        <v>0</v>
      </c>
      <c r="I156" s="31">
        <v>19187</v>
      </c>
      <c r="J156" s="35">
        <f t="shared" si="30"/>
        <v>18109.099999999999</v>
      </c>
      <c r="K156" s="35"/>
      <c r="L156" s="35">
        <v>0</v>
      </c>
      <c r="M156" s="31">
        <v>18109.099999999999</v>
      </c>
    </row>
    <row r="157" spans="1:14" s="16" customFormat="1" ht="31.5" x14ac:dyDescent="0.25">
      <c r="A157" s="39" t="s">
        <v>1113</v>
      </c>
      <c r="B157" s="123" t="s">
        <v>791</v>
      </c>
      <c r="C157" s="56"/>
      <c r="D157" s="57"/>
      <c r="E157" s="57"/>
      <c r="F157" s="115">
        <f t="shared" si="11"/>
        <v>16730.8</v>
      </c>
      <c r="G157" s="115">
        <f t="shared" ref="G157:H157" si="32">SUM(G158,G162)</f>
        <v>0</v>
      </c>
      <c r="H157" s="115">
        <f t="shared" si="32"/>
        <v>0</v>
      </c>
      <c r="I157" s="115">
        <f>SUM(I158,I160,I162,I164)</f>
        <v>16730.8</v>
      </c>
      <c r="J157" s="115">
        <f t="shared" si="30"/>
        <v>15648.2</v>
      </c>
      <c r="K157" s="115">
        <f t="shared" ref="K157:L157" si="33">SUM(K158,K162)</f>
        <v>0</v>
      </c>
      <c r="L157" s="115">
        <f t="shared" si="33"/>
        <v>0</v>
      </c>
      <c r="M157" s="115">
        <f>SUM(M158,M160,M162,M164)</f>
        <v>15648.2</v>
      </c>
    </row>
    <row r="158" spans="1:14" s="14" customFormat="1" ht="15.75" x14ac:dyDescent="0.25">
      <c r="A158" s="60" t="s">
        <v>393</v>
      </c>
      <c r="B158" s="125" t="s">
        <v>792</v>
      </c>
      <c r="C158" s="61"/>
      <c r="D158" s="62"/>
      <c r="E158" s="62"/>
      <c r="F158" s="35">
        <f t="shared" si="11"/>
        <v>6115.5</v>
      </c>
      <c r="G158" s="35"/>
      <c r="H158" s="35">
        <f>H159</f>
        <v>0</v>
      </c>
      <c r="I158" s="35">
        <f>I159</f>
        <v>6115.5</v>
      </c>
      <c r="J158" s="35">
        <f t="shared" si="30"/>
        <v>5033</v>
      </c>
      <c r="K158" s="35"/>
      <c r="L158" s="35">
        <f>L159</f>
        <v>0</v>
      </c>
      <c r="M158" s="35">
        <f>M159</f>
        <v>5033</v>
      </c>
    </row>
    <row r="159" spans="1:14" s="14" customFormat="1" ht="31.5" x14ac:dyDescent="0.25">
      <c r="A159" s="129" t="s">
        <v>395</v>
      </c>
      <c r="B159" s="125" t="s">
        <v>396</v>
      </c>
      <c r="C159" s="61">
        <v>200</v>
      </c>
      <c r="D159" s="62" t="s">
        <v>274</v>
      </c>
      <c r="E159" s="62" t="s">
        <v>331</v>
      </c>
      <c r="F159" s="35">
        <f t="shared" ref="F159:F222" si="34">G159+H159+I159</f>
        <v>6115.5</v>
      </c>
      <c r="G159" s="35"/>
      <c r="H159" s="35">
        <v>0</v>
      </c>
      <c r="I159" s="31">
        <v>6115.5</v>
      </c>
      <c r="J159" s="35">
        <f t="shared" si="30"/>
        <v>5033</v>
      </c>
      <c r="K159" s="35"/>
      <c r="L159" s="35">
        <v>0</v>
      </c>
      <c r="M159" s="31">
        <v>5033</v>
      </c>
    </row>
    <row r="160" spans="1:14" s="14" customFormat="1" ht="47.25" x14ac:dyDescent="0.25">
      <c r="A160" s="65" t="s">
        <v>969</v>
      </c>
      <c r="B160" s="125" t="s">
        <v>973</v>
      </c>
      <c r="C160" s="61"/>
      <c r="D160" s="62"/>
      <c r="E160" s="62"/>
      <c r="F160" s="35">
        <f t="shared" si="34"/>
        <v>1000</v>
      </c>
      <c r="G160" s="35"/>
      <c r="H160" s="35">
        <f>H161</f>
        <v>0</v>
      </c>
      <c r="I160" s="35">
        <f>I161</f>
        <v>1000</v>
      </c>
      <c r="J160" s="35">
        <f t="shared" si="30"/>
        <v>1000</v>
      </c>
      <c r="K160" s="35"/>
      <c r="L160" s="35">
        <f>L161</f>
        <v>0</v>
      </c>
      <c r="M160" s="35">
        <f>M161</f>
        <v>1000</v>
      </c>
    </row>
    <row r="161" spans="1:13" s="14" customFormat="1" ht="47.25" x14ac:dyDescent="0.25">
      <c r="A161" s="65" t="s">
        <v>972</v>
      </c>
      <c r="B161" s="125" t="s">
        <v>971</v>
      </c>
      <c r="C161" s="61">
        <v>800</v>
      </c>
      <c r="D161" s="62" t="s">
        <v>274</v>
      </c>
      <c r="E161" s="62" t="s">
        <v>331</v>
      </c>
      <c r="F161" s="35">
        <f t="shared" si="34"/>
        <v>1000</v>
      </c>
      <c r="G161" s="35"/>
      <c r="H161" s="35">
        <v>0</v>
      </c>
      <c r="I161" s="31">
        <v>1000</v>
      </c>
      <c r="J161" s="35">
        <f t="shared" si="30"/>
        <v>1000</v>
      </c>
      <c r="K161" s="35"/>
      <c r="L161" s="35">
        <v>0</v>
      </c>
      <c r="M161" s="31">
        <v>1000</v>
      </c>
    </row>
    <row r="162" spans="1:13" s="14" customFormat="1" ht="15.75" hidden="1" x14ac:dyDescent="0.25">
      <c r="A162" s="65" t="s">
        <v>947</v>
      </c>
      <c r="B162" s="125" t="s">
        <v>965</v>
      </c>
      <c r="C162" s="61"/>
      <c r="D162" s="62"/>
      <c r="E162" s="62"/>
      <c r="F162" s="35">
        <f t="shared" si="34"/>
        <v>0</v>
      </c>
      <c r="G162" s="35"/>
      <c r="H162" s="35">
        <f>H163</f>
        <v>0</v>
      </c>
      <c r="I162" s="35">
        <f>I163</f>
        <v>0</v>
      </c>
      <c r="J162" s="35">
        <f t="shared" si="30"/>
        <v>0</v>
      </c>
      <c r="K162" s="35"/>
      <c r="L162" s="35">
        <f>L163</f>
        <v>0</v>
      </c>
      <c r="M162" s="35">
        <f>M163</f>
        <v>0</v>
      </c>
    </row>
    <row r="163" spans="1:13" s="14" customFormat="1" ht="31.5" hidden="1" x14ac:dyDescent="0.25">
      <c r="A163" s="65" t="s">
        <v>948</v>
      </c>
      <c r="B163" s="125" t="s">
        <v>945</v>
      </c>
      <c r="C163" s="61">
        <v>200</v>
      </c>
      <c r="D163" s="62" t="s">
        <v>274</v>
      </c>
      <c r="E163" s="62" t="s">
        <v>331</v>
      </c>
      <c r="F163" s="35">
        <f t="shared" si="34"/>
        <v>0</v>
      </c>
      <c r="G163" s="35"/>
      <c r="H163" s="35"/>
      <c r="I163" s="35"/>
      <c r="J163" s="35">
        <f t="shared" si="30"/>
        <v>0</v>
      </c>
      <c r="K163" s="35"/>
      <c r="L163" s="35"/>
      <c r="M163" s="35"/>
    </row>
    <row r="164" spans="1:13" s="14" customFormat="1" ht="31.5" x14ac:dyDescent="0.25">
      <c r="A164" s="65" t="s">
        <v>974</v>
      </c>
      <c r="B164" s="125" t="s">
        <v>978</v>
      </c>
      <c r="C164" s="61"/>
      <c r="D164" s="62"/>
      <c r="E164" s="62"/>
      <c r="F164" s="35">
        <f t="shared" si="34"/>
        <v>9615.2999999999993</v>
      </c>
      <c r="G164" s="35"/>
      <c r="H164" s="35">
        <f>H165</f>
        <v>0</v>
      </c>
      <c r="I164" s="35">
        <f>I165</f>
        <v>9615.2999999999993</v>
      </c>
      <c r="J164" s="35">
        <f t="shared" si="30"/>
        <v>9615.2000000000007</v>
      </c>
      <c r="K164" s="35"/>
      <c r="L164" s="35">
        <f>L165</f>
        <v>0</v>
      </c>
      <c r="M164" s="35">
        <f>M165</f>
        <v>9615.2000000000007</v>
      </c>
    </row>
    <row r="165" spans="1:13" s="14" customFormat="1" ht="31.5" x14ac:dyDescent="0.25">
      <c r="A165" s="65" t="s">
        <v>977</v>
      </c>
      <c r="B165" s="125" t="s">
        <v>976</v>
      </c>
      <c r="C165" s="61">
        <v>800</v>
      </c>
      <c r="D165" s="62" t="s">
        <v>274</v>
      </c>
      <c r="E165" s="62" t="s">
        <v>331</v>
      </c>
      <c r="F165" s="35">
        <f t="shared" si="34"/>
        <v>9615.2999999999993</v>
      </c>
      <c r="G165" s="35"/>
      <c r="H165" s="35"/>
      <c r="I165" s="35">
        <v>9615.2999999999993</v>
      </c>
      <c r="J165" s="35">
        <f t="shared" si="30"/>
        <v>9615.2000000000007</v>
      </c>
      <c r="K165" s="35"/>
      <c r="L165" s="35"/>
      <c r="M165" s="35">
        <v>9615.2000000000007</v>
      </c>
    </row>
    <row r="166" spans="1:13" s="14" customFormat="1" ht="15.75" x14ac:dyDescent="0.25">
      <c r="A166" s="39" t="s">
        <v>1112</v>
      </c>
      <c r="B166" s="123" t="s">
        <v>793</v>
      </c>
      <c r="C166" s="56"/>
      <c r="D166" s="57"/>
      <c r="E166" s="57"/>
      <c r="F166" s="115">
        <f t="shared" si="34"/>
        <v>1643.7</v>
      </c>
      <c r="G166" s="115">
        <f>SUM(G167,G169)</f>
        <v>0</v>
      </c>
      <c r="H166" s="115">
        <f>SUM(H167,H169)</f>
        <v>0</v>
      </c>
      <c r="I166" s="115">
        <f>SUM(I167,I169)</f>
        <v>1643.7</v>
      </c>
      <c r="J166" s="115">
        <f t="shared" si="30"/>
        <v>1596.4</v>
      </c>
      <c r="K166" s="115">
        <f>SUM(K167,K169)</f>
        <v>0</v>
      </c>
      <c r="L166" s="115">
        <f>SUM(L167,L169)</f>
        <v>0</v>
      </c>
      <c r="M166" s="115">
        <f>SUM(M167,M169)</f>
        <v>1596.4</v>
      </c>
    </row>
    <row r="167" spans="1:13" s="14" customFormat="1" ht="15.75" x14ac:dyDescent="0.25">
      <c r="A167" s="60" t="s">
        <v>381</v>
      </c>
      <c r="B167" s="125" t="s">
        <v>794</v>
      </c>
      <c r="C167" s="56"/>
      <c r="D167" s="57"/>
      <c r="E167" s="57"/>
      <c r="F167" s="35">
        <f t="shared" si="34"/>
        <v>1643.7</v>
      </c>
      <c r="G167" s="35"/>
      <c r="H167" s="35">
        <f>H168</f>
        <v>0</v>
      </c>
      <c r="I167" s="35">
        <f>I168</f>
        <v>1643.7</v>
      </c>
      <c r="J167" s="35">
        <f t="shared" si="30"/>
        <v>1596.4</v>
      </c>
      <c r="K167" s="35"/>
      <c r="L167" s="35">
        <f>L168</f>
        <v>0</v>
      </c>
      <c r="M167" s="35">
        <f>M168</f>
        <v>1596.4</v>
      </c>
    </row>
    <row r="168" spans="1:13" s="14" customFormat="1" ht="31.5" x14ac:dyDescent="0.25">
      <c r="A168" s="129" t="s">
        <v>383</v>
      </c>
      <c r="B168" s="125" t="s">
        <v>384</v>
      </c>
      <c r="C168" s="61">
        <v>200</v>
      </c>
      <c r="D168" s="62" t="s">
        <v>274</v>
      </c>
      <c r="E168" s="62" t="s">
        <v>374</v>
      </c>
      <c r="F168" s="35">
        <f t="shared" si="34"/>
        <v>1643.7</v>
      </c>
      <c r="G168" s="35"/>
      <c r="H168" s="35">
        <v>0</v>
      </c>
      <c r="I168" s="31">
        <v>1643.7</v>
      </c>
      <c r="J168" s="35">
        <f t="shared" si="30"/>
        <v>1596.4</v>
      </c>
      <c r="K168" s="35"/>
      <c r="L168" s="35">
        <v>0</v>
      </c>
      <c r="M168" s="31">
        <v>1596.4</v>
      </c>
    </row>
    <row r="169" spans="1:13" s="14" customFormat="1" ht="15.75" hidden="1" x14ac:dyDescent="0.25">
      <c r="A169" s="60" t="s">
        <v>385</v>
      </c>
      <c r="B169" s="125" t="s">
        <v>795</v>
      </c>
      <c r="C169" s="56"/>
      <c r="D169" s="57"/>
      <c r="E169" s="57"/>
      <c r="F169" s="35">
        <f t="shared" si="34"/>
        <v>0</v>
      </c>
      <c r="G169" s="35">
        <f>SUM(G170:G171)</f>
        <v>0</v>
      </c>
      <c r="H169" s="35">
        <f>SUM(H170:H171)</f>
        <v>0</v>
      </c>
      <c r="I169" s="35">
        <f>SUM(I170:I171)</f>
        <v>0</v>
      </c>
      <c r="J169" s="35">
        <f t="shared" si="30"/>
        <v>0</v>
      </c>
      <c r="K169" s="35">
        <f>SUM(K170:K171)</f>
        <v>0</v>
      </c>
      <c r="L169" s="35">
        <f>SUM(L170:L171)</f>
        <v>0</v>
      </c>
      <c r="M169" s="35">
        <f>SUM(M170:M171)</f>
        <v>0</v>
      </c>
    </row>
    <row r="170" spans="1:13" s="14" customFormat="1" ht="31.5" hidden="1" x14ac:dyDescent="0.25">
      <c r="A170" s="129" t="s">
        <v>387</v>
      </c>
      <c r="B170" s="125" t="s">
        <v>388</v>
      </c>
      <c r="C170" s="61">
        <v>200</v>
      </c>
      <c r="D170" s="62" t="s">
        <v>274</v>
      </c>
      <c r="E170" s="62" t="s">
        <v>374</v>
      </c>
      <c r="F170" s="35">
        <f t="shared" si="34"/>
        <v>0</v>
      </c>
      <c r="G170" s="35"/>
      <c r="H170" s="35">
        <v>0</v>
      </c>
      <c r="I170" s="35"/>
      <c r="J170" s="35">
        <f t="shared" si="30"/>
        <v>0</v>
      </c>
      <c r="K170" s="35"/>
      <c r="L170" s="35">
        <v>0</v>
      </c>
      <c r="M170" s="35"/>
    </row>
    <row r="171" spans="1:13" s="14" customFormat="1" ht="47.25" hidden="1" x14ac:dyDescent="0.25">
      <c r="A171" s="65" t="s">
        <v>389</v>
      </c>
      <c r="B171" s="125" t="s">
        <v>390</v>
      </c>
      <c r="C171" s="61">
        <v>200</v>
      </c>
      <c r="D171" s="62" t="s">
        <v>274</v>
      </c>
      <c r="E171" s="62" t="s">
        <v>374</v>
      </c>
      <c r="F171" s="35">
        <f t="shared" si="34"/>
        <v>0</v>
      </c>
      <c r="G171" s="35"/>
      <c r="H171" s="35"/>
      <c r="I171" s="31"/>
      <c r="J171" s="35">
        <f t="shared" si="30"/>
        <v>0</v>
      </c>
      <c r="K171" s="35"/>
      <c r="L171" s="35"/>
      <c r="M171" s="31"/>
    </row>
    <row r="172" spans="1:13" s="14" customFormat="1" ht="31.5" x14ac:dyDescent="0.25">
      <c r="A172" s="39" t="s">
        <v>1093</v>
      </c>
      <c r="B172" s="123" t="s">
        <v>450</v>
      </c>
      <c r="C172" s="132"/>
      <c r="D172" s="133"/>
      <c r="E172" s="133"/>
      <c r="F172" s="115">
        <f t="shared" si="34"/>
        <v>234193.5</v>
      </c>
      <c r="G172" s="115">
        <f>SUM(G173,G175,G177,G179,G181,G183,G185,G187,G189,G198,G200,G203,G205)</f>
        <v>8412.6</v>
      </c>
      <c r="H172" s="115">
        <f t="shared" ref="H172:I172" si="35">SUM(H173,H175,H177,H179,H181,H183,H185,H187,H189,H198,H200,H203,H205)</f>
        <v>58377.8</v>
      </c>
      <c r="I172" s="115">
        <f t="shared" si="35"/>
        <v>167403.1</v>
      </c>
      <c r="J172" s="115">
        <f t="shared" si="30"/>
        <v>131333.40000000002</v>
      </c>
      <c r="K172" s="115">
        <f>SUM(K173,K175,K177,K179,K181,K183,K185,K187,K189,K198,K200,K203,K205)</f>
        <v>8412.5</v>
      </c>
      <c r="L172" s="115">
        <f t="shared" ref="L172:M172" si="36">SUM(L173,L175,L177,L179,L181,L183,L185,L187,L189,L198,L200,L203,L205)</f>
        <v>14529.8</v>
      </c>
      <c r="M172" s="115">
        <f t="shared" si="36"/>
        <v>108391.10000000002</v>
      </c>
    </row>
    <row r="173" spans="1:13" s="14" customFormat="1" ht="15.75" x14ac:dyDescent="0.25">
      <c r="A173" s="60" t="s">
        <v>408</v>
      </c>
      <c r="B173" s="125" t="s">
        <v>796</v>
      </c>
      <c r="C173" s="132"/>
      <c r="D173" s="133"/>
      <c r="E173" s="133"/>
      <c r="F173" s="35">
        <f t="shared" si="34"/>
        <v>44345.4</v>
      </c>
      <c r="G173" s="35"/>
      <c r="H173" s="35">
        <f>H174</f>
        <v>0</v>
      </c>
      <c r="I173" s="35">
        <f>I174</f>
        <v>44345.4</v>
      </c>
      <c r="J173" s="35">
        <f t="shared" si="30"/>
        <v>37248.1</v>
      </c>
      <c r="K173" s="35"/>
      <c r="L173" s="35">
        <f>L174</f>
        <v>0</v>
      </c>
      <c r="M173" s="35">
        <f>M174</f>
        <v>37248.1</v>
      </c>
    </row>
    <row r="174" spans="1:13" s="14" customFormat="1" ht="31.5" x14ac:dyDescent="0.25">
      <c r="A174" s="129" t="s">
        <v>797</v>
      </c>
      <c r="B174" s="125" t="s">
        <v>411</v>
      </c>
      <c r="C174" s="61">
        <v>200</v>
      </c>
      <c r="D174" s="62" t="s">
        <v>291</v>
      </c>
      <c r="E174" s="62" t="s">
        <v>260</v>
      </c>
      <c r="F174" s="35">
        <f t="shared" si="34"/>
        <v>44345.4</v>
      </c>
      <c r="G174" s="35"/>
      <c r="H174" s="35">
        <v>0</v>
      </c>
      <c r="I174" s="31">
        <v>44345.4</v>
      </c>
      <c r="J174" s="35">
        <f t="shared" si="30"/>
        <v>37248.1</v>
      </c>
      <c r="K174" s="35"/>
      <c r="L174" s="35">
        <v>0</v>
      </c>
      <c r="M174" s="31">
        <v>37248.1</v>
      </c>
    </row>
    <row r="175" spans="1:13" s="14" customFormat="1" ht="15.75" x14ac:dyDescent="0.25">
      <c r="A175" s="60" t="s">
        <v>399</v>
      </c>
      <c r="B175" s="125" t="s">
        <v>798</v>
      </c>
      <c r="C175" s="61"/>
      <c r="D175" s="62"/>
      <c r="E175" s="62"/>
      <c r="F175" s="35">
        <f t="shared" si="34"/>
        <v>23406.799999999999</v>
      </c>
      <c r="G175" s="35"/>
      <c r="H175" s="35">
        <f>H176</f>
        <v>0</v>
      </c>
      <c r="I175" s="35">
        <f>I176</f>
        <v>23406.799999999999</v>
      </c>
      <c r="J175" s="35">
        <f t="shared" si="30"/>
        <v>22580.400000000001</v>
      </c>
      <c r="K175" s="35"/>
      <c r="L175" s="35">
        <f>L176</f>
        <v>0</v>
      </c>
      <c r="M175" s="35">
        <f>M176</f>
        <v>22580.400000000001</v>
      </c>
    </row>
    <row r="176" spans="1:13" s="14" customFormat="1" ht="47.25" x14ac:dyDescent="0.25">
      <c r="A176" s="129" t="s">
        <v>401</v>
      </c>
      <c r="B176" s="125" t="s">
        <v>402</v>
      </c>
      <c r="C176" s="61">
        <v>200</v>
      </c>
      <c r="D176" s="62" t="s">
        <v>274</v>
      </c>
      <c r="E176" s="62" t="s">
        <v>331</v>
      </c>
      <c r="F176" s="35">
        <f t="shared" si="34"/>
        <v>23406.799999999999</v>
      </c>
      <c r="G176" s="35"/>
      <c r="H176" s="127">
        <v>0</v>
      </c>
      <c r="I176" s="31">
        <v>23406.799999999999</v>
      </c>
      <c r="J176" s="35">
        <f t="shared" si="30"/>
        <v>22580.400000000001</v>
      </c>
      <c r="K176" s="35"/>
      <c r="L176" s="127">
        <v>0</v>
      </c>
      <c r="M176" s="31">
        <v>22580.400000000001</v>
      </c>
    </row>
    <row r="177" spans="1:13" s="14" customFormat="1" ht="15.75" x14ac:dyDescent="0.25">
      <c r="A177" s="60" t="s">
        <v>429</v>
      </c>
      <c r="B177" s="125" t="s">
        <v>799</v>
      </c>
      <c r="C177" s="61"/>
      <c r="D177" s="62"/>
      <c r="E177" s="62"/>
      <c r="F177" s="35">
        <f t="shared" si="34"/>
        <v>5563.4</v>
      </c>
      <c r="G177" s="35"/>
      <c r="H177" s="35">
        <f>H178</f>
        <v>0</v>
      </c>
      <c r="I177" s="35">
        <f>I178</f>
        <v>5563.4</v>
      </c>
      <c r="J177" s="35">
        <f t="shared" si="30"/>
        <v>5245.4</v>
      </c>
      <c r="K177" s="35"/>
      <c r="L177" s="35">
        <f>L178</f>
        <v>0</v>
      </c>
      <c r="M177" s="35">
        <f>M178</f>
        <v>5245.4</v>
      </c>
    </row>
    <row r="178" spans="1:13" s="14" customFormat="1" ht="31.5" x14ac:dyDescent="0.25">
      <c r="A178" s="129" t="s">
        <v>431</v>
      </c>
      <c r="B178" s="125" t="s">
        <v>432</v>
      </c>
      <c r="C178" s="61">
        <v>200</v>
      </c>
      <c r="D178" s="62" t="s">
        <v>291</v>
      </c>
      <c r="E178" s="62" t="s">
        <v>326</v>
      </c>
      <c r="F178" s="35">
        <f t="shared" si="34"/>
        <v>5563.4</v>
      </c>
      <c r="G178" s="35"/>
      <c r="H178" s="35">
        <v>0</v>
      </c>
      <c r="I178" s="31">
        <v>5563.4</v>
      </c>
      <c r="J178" s="35">
        <f t="shared" si="30"/>
        <v>5245.4</v>
      </c>
      <c r="K178" s="35"/>
      <c r="L178" s="35">
        <v>0</v>
      </c>
      <c r="M178" s="31">
        <v>5245.4</v>
      </c>
    </row>
    <row r="179" spans="1:13" s="14" customFormat="1" ht="15.75" hidden="1" x14ac:dyDescent="0.25">
      <c r="A179" s="60" t="s">
        <v>433</v>
      </c>
      <c r="B179" s="125" t="s">
        <v>800</v>
      </c>
      <c r="C179" s="61"/>
      <c r="D179" s="62"/>
      <c r="E179" s="62"/>
      <c r="F179" s="35">
        <f t="shared" si="34"/>
        <v>0</v>
      </c>
      <c r="G179" s="35"/>
      <c r="H179" s="35">
        <f>H180</f>
        <v>0</v>
      </c>
      <c r="I179" s="35">
        <f>I180</f>
        <v>0</v>
      </c>
      <c r="J179" s="35">
        <f t="shared" si="30"/>
        <v>0</v>
      </c>
      <c r="K179" s="35"/>
      <c r="L179" s="35">
        <f>L180</f>
        <v>0</v>
      </c>
      <c r="M179" s="35">
        <f>M180</f>
        <v>0</v>
      </c>
    </row>
    <row r="180" spans="1:13" s="14" customFormat="1" ht="31.5" hidden="1" x14ac:dyDescent="0.25">
      <c r="A180" s="129" t="s">
        <v>435</v>
      </c>
      <c r="B180" s="125" t="s">
        <v>436</v>
      </c>
      <c r="C180" s="61">
        <v>200</v>
      </c>
      <c r="D180" s="62" t="s">
        <v>291</v>
      </c>
      <c r="E180" s="62" t="s">
        <v>326</v>
      </c>
      <c r="F180" s="35">
        <f t="shared" si="34"/>
        <v>0</v>
      </c>
      <c r="G180" s="35"/>
      <c r="H180" s="127">
        <v>0</v>
      </c>
      <c r="I180" s="31">
        <v>0</v>
      </c>
      <c r="J180" s="35">
        <f t="shared" si="30"/>
        <v>0</v>
      </c>
      <c r="K180" s="35"/>
      <c r="L180" s="127">
        <v>0</v>
      </c>
      <c r="M180" s="31">
        <v>0</v>
      </c>
    </row>
    <row r="181" spans="1:13" s="14" customFormat="1" ht="15.75" x14ac:dyDescent="0.25">
      <c r="A181" s="60" t="s">
        <v>437</v>
      </c>
      <c r="B181" s="125" t="s">
        <v>801</v>
      </c>
      <c r="C181" s="61"/>
      <c r="D181" s="62"/>
      <c r="E181" s="62"/>
      <c r="F181" s="35">
        <f t="shared" si="34"/>
        <v>3897</v>
      </c>
      <c r="G181" s="35"/>
      <c r="H181" s="35">
        <f>H182</f>
        <v>0</v>
      </c>
      <c r="I181" s="35">
        <f>I182</f>
        <v>3897</v>
      </c>
      <c r="J181" s="35">
        <f t="shared" si="30"/>
        <v>3088.7</v>
      </c>
      <c r="K181" s="35"/>
      <c r="L181" s="35">
        <f>L182</f>
        <v>0</v>
      </c>
      <c r="M181" s="35">
        <f>M182</f>
        <v>3088.7</v>
      </c>
    </row>
    <row r="182" spans="1:13" s="14" customFormat="1" ht="31.5" x14ac:dyDescent="0.25">
      <c r="A182" s="129" t="s">
        <v>439</v>
      </c>
      <c r="B182" s="125" t="s">
        <v>440</v>
      </c>
      <c r="C182" s="61">
        <v>200</v>
      </c>
      <c r="D182" s="62" t="s">
        <v>291</v>
      </c>
      <c r="E182" s="62" t="s">
        <v>326</v>
      </c>
      <c r="F182" s="35">
        <f t="shared" si="34"/>
        <v>3897</v>
      </c>
      <c r="G182" s="35"/>
      <c r="H182" s="127">
        <v>0</v>
      </c>
      <c r="I182" s="31">
        <v>3897</v>
      </c>
      <c r="J182" s="35">
        <f t="shared" si="30"/>
        <v>3088.7</v>
      </c>
      <c r="K182" s="35"/>
      <c r="L182" s="127">
        <v>0</v>
      </c>
      <c r="M182" s="31">
        <v>3088.7</v>
      </c>
    </row>
    <row r="183" spans="1:13" s="14" customFormat="1" ht="15.75" x14ac:dyDescent="0.25">
      <c r="A183" s="60" t="s">
        <v>441</v>
      </c>
      <c r="B183" s="125" t="s">
        <v>802</v>
      </c>
      <c r="C183" s="61"/>
      <c r="D183" s="62"/>
      <c r="E183" s="62"/>
      <c r="F183" s="35">
        <f t="shared" si="34"/>
        <v>13430.5</v>
      </c>
      <c r="G183" s="35"/>
      <c r="H183" s="35">
        <f>H184</f>
        <v>0</v>
      </c>
      <c r="I183" s="35">
        <f>I184</f>
        <v>13430.5</v>
      </c>
      <c r="J183" s="35">
        <f t="shared" si="30"/>
        <v>5918.1</v>
      </c>
      <c r="K183" s="35"/>
      <c r="L183" s="35">
        <f>L184</f>
        <v>0</v>
      </c>
      <c r="M183" s="35">
        <f>M184</f>
        <v>5918.1</v>
      </c>
    </row>
    <row r="184" spans="1:13" s="14" customFormat="1" ht="31.5" x14ac:dyDescent="0.25">
      <c r="A184" s="129" t="s">
        <v>443</v>
      </c>
      <c r="B184" s="125" t="s">
        <v>444</v>
      </c>
      <c r="C184" s="61">
        <v>200</v>
      </c>
      <c r="D184" s="62" t="s">
        <v>291</v>
      </c>
      <c r="E184" s="62" t="s">
        <v>326</v>
      </c>
      <c r="F184" s="35">
        <f t="shared" si="34"/>
        <v>13430.5</v>
      </c>
      <c r="G184" s="35"/>
      <c r="H184" s="127">
        <v>0</v>
      </c>
      <c r="I184" s="31">
        <v>13430.5</v>
      </c>
      <c r="J184" s="35">
        <f t="shared" si="30"/>
        <v>5918.1</v>
      </c>
      <c r="K184" s="35"/>
      <c r="L184" s="127">
        <v>0</v>
      </c>
      <c r="M184" s="31">
        <v>5918.1</v>
      </c>
    </row>
    <row r="185" spans="1:13" s="14" customFormat="1" ht="31.5" x14ac:dyDescent="0.25">
      <c r="A185" s="129" t="s">
        <v>805</v>
      </c>
      <c r="B185" s="125" t="s">
        <v>803</v>
      </c>
      <c r="C185" s="61"/>
      <c r="D185" s="62"/>
      <c r="E185" s="62"/>
      <c r="F185" s="35">
        <f t="shared" si="34"/>
        <v>45825.3</v>
      </c>
      <c r="G185" s="35"/>
      <c r="H185" s="35"/>
      <c r="I185" s="35">
        <f>I186</f>
        <v>45825.3</v>
      </c>
      <c r="J185" s="35">
        <f t="shared" si="30"/>
        <v>6511.5</v>
      </c>
      <c r="K185" s="35"/>
      <c r="L185" s="35"/>
      <c r="M185" s="35">
        <f>M186</f>
        <v>6511.5</v>
      </c>
    </row>
    <row r="186" spans="1:13" s="14" customFormat="1" ht="31.5" x14ac:dyDescent="0.25">
      <c r="A186" s="129" t="s">
        <v>723</v>
      </c>
      <c r="B186" s="125" t="s">
        <v>1132</v>
      </c>
      <c r="C186" s="61">
        <v>200</v>
      </c>
      <c r="D186" s="62" t="s">
        <v>291</v>
      </c>
      <c r="E186" s="62" t="s">
        <v>263</v>
      </c>
      <c r="F186" s="35">
        <f t="shared" si="34"/>
        <v>45825.3</v>
      </c>
      <c r="G186" s="35"/>
      <c r="H186" s="35"/>
      <c r="I186" s="31">
        <v>45825.3</v>
      </c>
      <c r="J186" s="35">
        <f t="shared" si="30"/>
        <v>6511.5</v>
      </c>
      <c r="K186" s="35"/>
      <c r="L186" s="35"/>
      <c r="M186" s="31">
        <v>6511.5</v>
      </c>
    </row>
    <row r="187" spans="1:13" s="14" customFormat="1" ht="31.5" x14ac:dyDescent="0.25">
      <c r="A187" s="129" t="s">
        <v>412</v>
      </c>
      <c r="B187" s="125" t="s">
        <v>804</v>
      </c>
      <c r="C187" s="61"/>
      <c r="D187" s="62"/>
      <c r="E187" s="62"/>
      <c r="F187" s="35">
        <f t="shared" si="34"/>
        <v>9181.4</v>
      </c>
      <c r="G187" s="35">
        <f>G188</f>
        <v>0</v>
      </c>
      <c r="H187" s="35">
        <f>H188</f>
        <v>0</v>
      </c>
      <c r="I187" s="35">
        <f>I188</f>
        <v>9181.4</v>
      </c>
      <c r="J187" s="35">
        <f t="shared" si="30"/>
        <v>9181.2999999999993</v>
      </c>
      <c r="K187" s="35">
        <f>K188</f>
        <v>0</v>
      </c>
      <c r="L187" s="35">
        <f>L188</f>
        <v>0</v>
      </c>
      <c r="M187" s="35">
        <f>M188</f>
        <v>9181.2999999999993</v>
      </c>
    </row>
    <row r="188" spans="1:13" s="14" customFormat="1" ht="31.5" x14ac:dyDescent="0.25">
      <c r="A188" s="64" t="s">
        <v>414</v>
      </c>
      <c r="B188" s="125" t="s">
        <v>1114</v>
      </c>
      <c r="C188" s="61">
        <v>200</v>
      </c>
      <c r="D188" s="62" t="s">
        <v>291</v>
      </c>
      <c r="E188" s="62" t="s">
        <v>260</v>
      </c>
      <c r="F188" s="35">
        <f t="shared" si="34"/>
        <v>9181.4</v>
      </c>
      <c r="G188" s="35"/>
      <c r="H188" s="35"/>
      <c r="I188" s="31">
        <v>9181.4</v>
      </c>
      <c r="J188" s="35">
        <f t="shared" si="30"/>
        <v>9181.2999999999993</v>
      </c>
      <c r="K188" s="35"/>
      <c r="L188" s="35"/>
      <c r="M188" s="31">
        <v>9181.2999999999993</v>
      </c>
    </row>
    <row r="189" spans="1:13" s="14" customFormat="1" ht="31.5" x14ac:dyDescent="0.25">
      <c r="A189" s="99" t="s">
        <v>446</v>
      </c>
      <c r="B189" s="125" t="s">
        <v>1197</v>
      </c>
      <c r="C189" s="61"/>
      <c r="D189" s="62"/>
      <c r="E189" s="62"/>
      <c r="F189" s="35">
        <f>G189+H189+I189</f>
        <v>16586.7</v>
      </c>
      <c r="G189" s="35">
        <f>SUM(G190:G197)</f>
        <v>0</v>
      </c>
      <c r="H189" s="35">
        <f t="shared" ref="H189:I189" si="37">SUM(H190:H197)</f>
        <v>9990</v>
      </c>
      <c r="I189" s="35">
        <f t="shared" si="37"/>
        <v>6596.7</v>
      </c>
      <c r="J189" s="35">
        <f>K189+L189+M189</f>
        <v>15819.7</v>
      </c>
      <c r="K189" s="35">
        <f>SUM(K190:K197)</f>
        <v>0</v>
      </c>
      <c r="L189" s="35">
        <f t="shared" ref="L189:M189" si="38">SUM(L190:L197)</f>
        <v>9417.6</v>
      </c>
      <c r="M189" s="35">
        <f t="shared" si="38"/>
        <v>6402.0999999999995</v>
      </c>
    </row>
    <row r="190" spans="1:13" s="14" customFormat="1" ht="47.25" x14ac:dyDescent="0.25">
      <c r="A190" s="99" t="s">
        <v>1198</v>
      </c>
      <c r="B190" s="125" t="s">
        <v>1182</v>
      </c>
      <c r="C190" s="61">
        <v>600</v>
      </c>
      <c r="D190" s="62" t="s">
        <v>450</v>
      </c>
      <c r="E190" s="62" t="s">
        <v>260</v>
      </c>
      <c r="F190" s="35">
        <f t="shared" si="34"/>
        <v>622</v>
      </c>
      <c r="G190" s="35"/>
      <c r="H190" s="35">
        <v>578.5</v>
      </c>
      <c r="I190" s="31">
        <v>43.5</v>
      </c>
      <c r="J190" s="35">
        <f t="shared" ref="J190:J215" si="39">K190+L190+M190</f>
        <v>622</v>
      </c>
      <c r="K190" s="35"/>
      <c r="L190" s="35">
        <v>578.5</v>
      </c>
      <c r="M190" s="31">
        <v>43.5</v>
      </c>
    </row>
    <row r="191" spans="1:13" s="14" customFormat="1" ht="47.25" x14ac:dyDescent="0.25">
      <c r="A191" s="99" t="s">
        <v>956</v>
      </c>
      <c r="B191" s="125" t="s">
        <v>1163</v>
      </c>
      <c r="C191" s="61">
        <v>600</v>
      </c>
      <c r="D191" s="62" t="s">
        <v>374</v>
      </c>
      <c r="E191" s="62" t="s">
        <v>260</v>
      </c>
      <c r="F191" s="35">
        <f t="shared" si="34"/>
        <v>750.30000000000007</v>
      </c>
      <c r="G191" s="35"/>
      <c r="H191" s="35">
        <v>690.1</v>
      </c>
      <c r="I191" s="35">
        <v>60.2</v>
      </c>
      <c r="J191" s="35">
        <f t="shared" si="39"/>
        <v>378.3</v>
      </c>
      <c r="K191" s="35"/>
      <c r="L191" s="35">
        <v>348.1</v>
      </c>
      <c r="M191" s="35">
        <v>30.2</v>
      </c>
    </row>
    <row r="192" spans="1:13" s="14" customFormat="1" ht="47.25" x14ac:dyDescent="0.25">
      <c r="A192" s="99" t="s">
        <v>1199</v>
      </c>
      <c r="B192" s="125" t="s">
        <v>1141</v>
      </c>
      <c r="C192" s="61">
        <v>200</v>
      </c>
      <c r="D192" s="62" t="s">
        <v>291</v>
      </c>
      <c r="E192" s="62" t="s">
        <v>291</v>
      </c>
      <c r="F192" s="35">
        <f t="shared" si="34"/>
        <v>37.1</v>
      </c>
      <c r="G192" s="35"/>
      <c r="H192" s="35">
        <v>35.1</v>
      </c>
      <c r="I192" s="35">
        <v>2</v>
      </c>
      <c r="J192" s="35">
        <f t="shared" si="39"/>
        <v>37</v>
      </c>
      <c r="K192" s="35"/>
      <c r="L192" s="35">
        <v>35.1</v>
      </c>
      <c r="M192" s="35">
        <v>1.9</v>
      </c>
    </row>
    <row r="193" spans="1:13" s="14" customFormat="1" ht="47.25" x14ac:dyDescent="0.25">
      <c r="A193" s="99" t="s">
        <v>957</v>
      </c>
      <c r="B193" s="125" t="s">
        <v>1185</v>
      </c>
      <c r="C193" s="61">
        <v>600</v>
      </c>
      <c r="D193" s="62" t="s">
        <v>477</v>
      </c>
      <c r="E193" s="62" t="s">
        <v>263</v>
      </c>
      <c r="F193" s="35">
        <f t="shared" si="34"/>
        <v>699.30000000000007</v>
      </c>
      <c r="G193" s="35"/>
      <c r="H193" s="35">
        <v>664.2</v>
      </c>
      <c r="I193" s="35">
        <v>35.1</v>
      </c>
      <c r="J193" s="35">
        <f t="shared" si="39"/>
        <v>699.30000000000007</v>
      </c>
      <c r="K193" s="35"/>
      <c r="L193" s="35">
        <v>664.2</v>
      </c>
      <c r="M193" s="35">
        <v>35.1</v>
      </c>
    </row>
    <row r="194" spans="1:13" s="14" customFormat="1" ht="47.25" x14ac:dyDescent="0.25">
      <c r="A194" s="99" t="s">
        <v>963</v>
      </c>
      <c r="B194" s="125" t="s">
        <v>1186</v>
      </c>
      <c r="C194" s="61">
        <v>600</v>
      </c>
      <c r="D194" s="62" t="s">
        <v>477</v>
      </c>
      <c r="E194" s="62" t="s">
        <v>263</v>
      </c>
      <c r="F194" s="35">
        <f t="shared" si="34"/>
        <v>4938</v>
      </c>
      <c r="G194" s="35"/>
      <c r="H194" s="35">
        <v>4691.1000000000004</v>
      </c>
      <c r="I194" s="35">
        <v>246.9</v>
      </c>
      <c r="J194" s="35">
        <f t="shared" si="39"/>
        <v>4938</v>
      </c>
      <c r="K194" s="35"/>
      <c r="L194" s="35">
        <v>4691.1000000000004</v>
      </c>
      <c r="M194" s="35">
        <v>246.9</v>
      </c>
    </row>
    <row r="195" spans="1:13" s="14" customFormat="1" ht="47.25" x14ac:dyDescent="0.25">
      <c r="A195" s="99" t="s">
        <v>966</v>
      </c>
      <c r="B195" s="125" t="s">
        <v>1143</v>
      </c>
      <c r="C195" s="61">
        <v>200</v>
      </c>
      <c r="D195" s="62" t="s">
        <v>291</v>
      </c>
      <c r="E195" s="62" t="s">
        <v>291</v>
      </c>
      <c r="F195" s="35">
        <f t="shared" si="34"/>
        <v>2150</v>
      </c>
      <c r="G195" s="35"/>
      <c r="H195" s="35"/>
      <c r="I195" s="35">
        <v>2150</v>
      </c>
      <c r="J195" s="35">
        <f t="shared" si="39"/>
        <v>2150</v>
      </c>
      <c r="K195" s="35"/>
      <c r="L195" s="35"/>
      <c r="M195" s="35">
        <v>2150</v>
      </c>
    </row>
    <row r="196" spans="1:13" s="14" customFormat="1" ht="47.25" x14ac:dyDescent="0.25">
      <c r="A196" s="99" t="s">
        <v>1200</v>
      </c>
      <c r="B196" s="125" t="s">
        <v>1145</v>
      </c>
      <c r="C196" s="61">
        <v>600</v>
      </c>
      <c r="D196" s="62" t="s">
        <v>450</v>
      </c>
      <c r="E196" s="62" t="s">
        <v>263</v>
      </c>
      <c r="F196" s="35">
        <f t="shared" si="34"/>
        <v>4490</v>
      </c>
      <c r="G196" s="35"/>
      <c r="H196" s="35">
        <v>605</v>
      </c>
      <c r="I196" s="35">
        <v>3885</v>
      </c>
      <c r="J196" s="35">
        <f t="shared" si="39"/>
        <v>4316.5</v>
      </c>
      <c r="K196" s="35"/>
      <c r="L196" s="35">
        <v>582.70000000000005</v>
      </c>
      <c r="M196" s="35">
        <v>3733.8</v>
      </c>
    </row>
    <row r="197" spans="1:13" s="14" customFormat="1" ht="47.25" x14ac:dyDescent="0.25">
      <c r="A197" s="99" t="s">
        <v>1169</v>
      </c>
      <c r="B197" s="125" t="s">
        <v>1170</v>
      </c>
      <c r="C197" s="61">
        <v>600</v>
      </c>
      <c r="D197" s="62" t="s">
        <v>450</v>
      </c>
      <c r="E197" s="62" t="s">
        <v>326</v>
      </c>
      <c r="F197" s="35">
        <f t="shared" si="34"/>
        <v>2900</v>
      </c>
      <c r="G197" s="35"/>
      <c r="H197" s="35">
        <v>2726</v>
      </c>
      <c r="I197" s="35">
        <v>174</v>
      </c>
      <c r="J197" s="35">
        <f t="shared" si="39"/>
        <v>2678.6</v>
      </c>
      <c r="K197" s="35"/>
      <c r="L197" s="35">
        <v>2517.9</v>
      </c>
      <c r="M197" s="35">
        <v>160.69999999999999</v>
      </c>
    </row>
    <row r="198" spans="1:13" s="14" customFormat="1" ht="31.5" x14ac:dyDescent="0.25">
      <c r="A198" s="99" t="s">
        <v>996</v>
      </c>
      <c r="B198" s="125" t="s">
        <v>1201</v>
      </c>
      <c r="C198" s="61"/>
      <c r="D198" s="62"/>
      <c r="E198" s="62"/>
      <c r="F198" s="35">
        <f t="shared" si="34"/>
        <v>5117.3999999999996</v>
      </c>
      <c r="G198" s="35">
        <f>SUM(G199:G199)</f>
        <v>0</v>
      </c>
      <c r="H198" s="35">
        <f>SUM(H199:H199)</f>
        <v>5112.2</v>
      </c>
      <c r="I198" s="35">
        <f>SUM(I199:I199)</f>
        <v>5.2</v>
      </c>
      <c r="J198" s="35">
        <f t="shared" si="39"/>
        <v>5117.3999999999996</v>
      </c>
      <c r="K198" s="35">
        <f>SUM(K199:K199)</f>
        <v>0</v>
      </c>
      <c r="L198" s="35">
        <f>SUM(L199:L199)</f>
        <v>5112.2</v>
      </c>
      <c r="M198" s="35">
        <f>SUM(M199:M199)</f>
        <v>5.2</v>
      </c>
    </row>
    <row r="199" spans="1:13" s="14" customFormat="1" ht="31.5" x14ac:dyDescent="0.25">
      <c r="A199" s="99" t="s">
        <v>1012</v>
      </c>
      <c r="B199" s="125" t="s">
        <v>1116</v>
      </c>
      <c r="C199" s="61">
        <v>300</v>
      </c>
      <c r="D199" s="62" t="s">
        <v>291</v>
      </c>
      <c r="E199" s="62" t="s">
        <v>260</v>
      </c>
      <c r="F199" s="35">
        <f t="shared" si="34"/>
        <v>5117.3999999999996</v>
      </c>
      <c r="G199" s="35"/>
      <c r="H199" s="35">
        <v>5112.2</v>
      </c>
      <c r="I199" s="35">
        <v>5.2</v>
      </c>
      <c r="J199" s="35">
        <f t="shared" si="39"/>
        <v>5117.3999999999996</v>
      </c>
      <c r="K199" s="35"/>
      <c r="L199" s="35">
        <v>5112.2</v>
      </c>
      <c r="M199" s="35">
        <v>5.2</v>
      </c>
    </row>
    <row r="200" spans="1:13" s="14" customFormat="1" ht="31.5" x14ac:dyDescent="0.25">
      <c r="A200" s="64" t="s">
        <v>937</v>
      </c>
      <c r="B200" s="125" t="s">
        <v>806</v>
      </c>
      <c r="C200" s="61"/>
      <c r="D200" s="62"/>
      <c r="E200" s="62"/>
      <c r="F200" s="35">
        <f t="shared" si="34"/>
        <v>15056.3</v>
      </c>
      <c r="G200" s="35">
        <f>SUM(G201:G202)</f>
        <v>0</v>
      </c>
      <c r="H200" s="35">
        <f>SUM(H201:H202)</f>
        <v>0</v>
      </c>
      <c r="I200" s="35">
        <f>SUM(I201:I202)</f>
        <v>15056.3</v>
      </c>
      <c r="J200" s="35">
        <f t="shared" si="39"/>
        <v>12210.3</v>
      </c>
      <c r="K200" s="35">
        <f>SUM(K201:K202)</f>
        <v>0</v>
      </c>
      <c r="L200" s="35">
        <f>SUM(L201:L202)</f>
        <v>0</v>
      </c>
      <c r="M200" s="35">
        <f>SUM(M201:M202)</f>
        <v>12210.3</v>
      </c>
    </row>
    <row r="201" spans="1:13" s="14" customFormat="1" ht="47.25" x14ac:dyDescent="0.25">
      <c r="A201" s="64" t="s">
        <v>1202</v>
      </c>
      <c r="B201" s="125" t="s">
        <v>1095</v>
      </c>
      <c r="C201" s="61">
        <v>200</v>
      </c>
      <c r="D201" s="62" t="s">
        <v>260</v>
      </c>
      <c r="E201" s="62" t="s">
        <v>299</v>
      </c>
      <c r="F201" s="35">
        <f t="shared" si="34"/>
        <v>10056.299999999999</v>
      </c>
      <c r="G201" s="35"/>
      <c r="H201" s="35"/>
      <c r="I201" s="31">
        <v>10056.299999999999</v>
      </c>
      <c r="J201" s="35">
        <f t="shared" si="39"/>
        <v>7210.3</v>
      </c>
      <c r="K201" s="35"/>
      <c r="L201" s="35"/>
      <c r="M201" s="31">
        <v>7210.3</v>
      </c>
    </row>
    <row r="202" spans="1:13" s="14" customFormat="1" ht="47.25" x14ac:dyDescent="0.25">
      <c r="A202" s="64" t="s">
        <v>938</v>
      </c>
      <c r="B202" s="125" t="s">
        <v>1095</v>
      </c>
      <c r="C202" s="61">
        <v>400</v>
      </c>
      <c r="D202" s="62" t="s">
        <v>260</v>
      </c>
      <c r="E202" s="62" t="s">
        <v>299</v>
      </c>
      <c r="F202" s="35">
        <f t="shared" si="34"/>
        <v>5000</v>
      </c>
      <c r="G202" s="35"/>
      <c r="H202" s="35"/>
      <c r="I202" s="31">
        <v>5000</v>
      </c>
      <c r="J202" s="35">
        <f t="shared" si="39"/>
        <v>5000</v>
      </c>
      <c r="K202" s="35"/>
      <c r="L202" s="35"/>
      <c r="M202" s="31">
        <v>5000</v>
      </c>
    </row>
    <row r="203" spans="1:13" s="14" customFormat="1" ht="15.75" x14ac:dyDescent="0.25">
      <c r="A203" s="64" t="s">
        <v>1133</v>
      </c>
      <c r="B203" s="125" t="s">
        <v>1203</v>
      </c>
      <c r="C203" s="61"/>
      <c r="D203" s="62"/>
      <c r="E203" s="62"/>
      <c r="F203" s="35">
        <f t="shared" si="34"/>
        <v>8412.6</v>
      </c>
      <c r="G203" s="35">
        <f>SUM(G204:G204)</f>
        <v>8412.6</v>
      </c>
      <c r="H203" s="35">
        <f>SUM(H204:H204)</f>
        <v>0</v>
      </c>
      <c r="I203" s="35">
        <f>SUM(I204:I204)</f>
        <v>0</v>
      </c>
      <c r="J203" s="35">
        <f t="shared" si="39"/>
        <v>8412.5</v>
      </c>
      <c r="K203" s="35">
        <f>SUM(K204:K204)</f>
        <v>8412.5</v>
      </c>
      <c r="L203" s="35">
        <f>SUM(L204:L204)</f>
        <v>0</v>
      </c>
      <c r="M203" s="35">
        <f>SUM(M204:M204)</f>
        <v>0</v>
      </c>
    </row>
    <row r="204" spans="1:13" s="14" customFormat="1" ht="31.5" x14ac:dyDescent="0.25">
      <c r="A204" s="60" t="s">
        <v>1135</v>
      </c>
      <c r="B204" s="125" t="s">
        <v>1136</v>
      </c>
      <c r="C204" s="61">
        <v>200</v>
      </c>
      <c r="D204" s="62" t="s">
        <v>291</v>
      </c>
      <c r="E204" s="62" t="s">
        <v>326</v>
      </c>
      <c r="F204" s="35">
        <f t="shared" si="34"/>
        <v>8412.6</v>
      </c>
      <c r="G204" s="35">
        <v>8412.6</v>
      </c>
      <c r="H204" s="35">
        <v>0</v>
      </c>
      <c r="I204" s="35">
        <v>0</v>
      </c>
      <c r="J204" s="35">
        <f t="shared" si="39"/>
        <v>8412.5</v>
      </c>
      <c r="K204" s="35">
        <v>8412.5</v>
      </c>
      <c r="L204" s="35">
        <v>0</v>
      </c>
      <c r="M204" s="35">
        <v>0</v>
      </c>
    </row>
    <row r="205" spans="1:13" s="14" customFormat="1" ht="15.75" x14ac:dyDescent="0.25">
      <c r="A205" s="60" t="s">
        <v>949</v>
      </c>
      <c r="B205" s="125" t="s">
        <v>968</v>
      </c>
      <c r="C205" s="61"/>
      <c r="D205" s="62"/>
      <c r="E205" s="62"/>
      <c r="F205" s="35">
        <f t="shared" si="34"/>
        <v>43370.7</v>
      </c>
      <c r="G205" s="35">
        <f>SUM(G206:G206)</f>
        <v>0</v>
      </c>
      <c r="H205" s="35">
        <f>SUM(H206:H206)</f>
        <v>43275.6</v>
      </c>
      <c r="I205" s="35">
        <f>SUM(I206:I206)</f>
        <v>95.1</v>
      </c>
      <c r="J205" s="35">
        <f t="shared" si="39"/>
        <v>0</v>
      </c>
      <c r="K205" s="35">
        <f>SUM(K206:K206)</f>
        <v>0</v>
      </c>
      <c r="L205" s="35">
        <f>SUM(L206:L206)</f>
        <v>0</v>
      </c>
      <c r="M205" s="35">
        <f>SUM(M206:M206)</f>
        <v>0</v>
      </c>
    </row>
    <row r="206" spans="1:13" s="14" customFormat="1" ht="31.5" x14ac:dyDescent="0.25">
      <c r="A206" s="60" t="s">
        <v>950</v>
      </c>
      <c r="B206" s="125" t="s">
        <v>952</v>
      </c>
      <c r="C206" s="61">
        <v>400</v>
      </c>
      <c r="D206" s="62" t="s">
        <v>291</v>
      </c>
      <c r="E206" s="62" t="s">
        <v>260</v>
      </c>
      <c r="F206" s="35">
        <f t="shared" si="34"/>
        <v>43370.7</v>
      </c>
      <c r="G206" s="35"/>
      <c r="H206" s="35">
        <v>43275.6</v>
      </c>
      <c r="I206" s="35">
        <v>95.1</v>
      </c>
      <c r="J206" s="35">
        <v>0</v>
      </c>
      <c r="K206" s="35"/>
      <c r="L206" s="35"/>
      <c r="M206" s="35"/>
    </row>
    <row r="207" spans="1:13" s="14" customFormat="1" ht="31.5" x14ac:dyDescent="0.25">
      <c r="A207" s="39" t="s">
        <v>1156</v>
      </c>
      <c r="B207" s="123" t="s">
        <v>374</v>
      </c>
      <c r="C207" s="61"/>
      <c r="D207" s="62"/>
      <c r="E207" s="62"/>
      <c r="F207" s="115">
        <f t="shared" si="34"/>
        <v>109957.90000000001</v>
      </c>
      <c r="G207" s="115">
        <f>G211</f>
        <v>0</v>
      </c>
      <c r="H207" s="115">
        <f>H211+H208+H214</f>
        <v>109847.6</v>
      </c>
      <c r="I207" s="115">
        <f>I211+I208+I214</f>
        <v>110.3</v>
      </c>
      <c r="J207" s="115">
        <f t="shared" si="39"/>
        <v>109957.8</v>
      </c>
      <c r="K207" s="115">
        <f>K211</f>
        <v>0</v>
      </c>
      <c r="L207" s="115">
        <f>L211+L208+L214</f>
        <v>109847.6</v>
      </c>
      <c r="M207" s="115">
        <f>M211+M208+M214</f>
        <v>110.2</v>
      </c>
    </row>
    <row r="208" spans="1:13" s="14" customFormat="1" ht="31.5" x14ac:dyDescent="0.25">
      <c r="A208" s="39" t="s">
        <v>490</v>
      </c>
      <c r="B208" s="123" t="s">
        <v>807</v>
      </c>
      <c r="C208" s="61"/>
      <c r="D208" s="62"/>
      <c r="E208" s="62"/>
      <c r="F208" s="115">
        <f t="shared" si="34"/>
        <v>11714.8</v>
      </c>
      <c r="G208" s="115">
        <f>G209</f>
        <v>0</v>
      </c>
      <c r="H208" s="115">
        <f>H209</f>
        <v>11703</v>
      </c>
      <c r="I208" s="115">
        <f>I209</f>
        <v>11.8</v>
      </c>
      <c r="J208" s="115">
        <f t="shared" si="39"/>
        <v>11714.7</v>
      </c>
      <c r="K208" s="115">
        <f>K209</f>
        <v>0</v>
      </c>
      <c r="L208" s="115">
        <f>L209</f>
        <v>11703</v>
      </c>
      <c r="M208" s="115">
        <f>M209</f>
        <v>11.7</v>
      </c>
    </row>
    <row r="209" spans="1:13" s="14" customFormat="1" ht="31.5" x14ac:dyDescent="0.25">
      <c r="A209" s="60" t="s">
        <v>492</v>
      </c>
      <c r="B209" s="126" t="s">
        <v>808</v>
      </c>
      <c r="C209" s="61"/>
      <c r="D209" s="62"/>
      <c r="E209" s="62"/>
      <c r="F209" s="35">
        <f t="shared" si="34"/>
        <v>11714.8</v>
      </c>
      <c r="G209" s="35">
        <f>SUBTOTAL(9,G210:G210)</f>
        <v>0</v>
      </c>
      <c r="H209" s="35">
        <f>SUBTOTAL(9,H210:H210)</f>
        <v>11703</v>
      </c>
      <c r="I209" s="35">
        <f>SUBTOTAL(9,I210:I210)</f>
        <v>11.8</v>
      </c>
      <c r="J209" s="35">
        <f t="shared" si="39"/>
        <v>11714.7</v>
      </c>
      <c r="K209" s="35">
        <f>SUBTOTAL(9,K210:K210)</f>
        <v>0</v>
      </c>
      <c r="L209" s="35">
        <f>SUBTOTAL(9,L210:L210)</f>
        <v>11703</v>
      </c>
      <c r="M209" s="35">
        <f>SUBTOTAL(9,M210:M210)</f>
        <v>11.7</v>
      </c>
    </row>
    <row r="210" spans="1:13" s="14" customFormat="1" ht="31.5" x14ac:dyDescent="0.25">
      <c r="A210" s="134" t="s">
        <v>494</v>
      </c>
      <c r="B210" s="126" t="s">
        <v>495</v>
      </c>
      <c r="C210" s="61">
        <v>800</v>
      </c>
      <c r="D210" s="62" t="s">
        <v>274</v>
      </c>
      <c r="E210" s="62" t="s">
        <v>404</v>
      </c>
      <c r="F210" s="35">
        <f t="shared" si="34"/>
        <v>11714.8</v>
      </c>
      <c r="G210" s="35"/>
      <c r="H210" s="35">
        <v>11703</v>
      </c>
      <c r="I210" s="35">
        <v>11.8</v>
      </c>
      <c r="J210" s="35">
        <f t="shared" si="39"/>
        <v>11714.7</v>
      </c>
      <c r="K210" s="35"/>
      <c r="L210" s="35">
        <v>11703</v>
      </c>
      <c r="M210" s="35">
        <v>11.7</v>
      </c>
    </row>
    <row r="211" spans="1:13" s="17" customFormat="1" ht="45" customHeight="1" x14ac:dyDescent="0.25">
      <c r="A211" s="39" t="s">
        <v>496</v>
      </c>
      <c r="B211" s="135" t="s">
        <v>809</v>
      </c>
      <c r="C211" s="56"/>
      <c r="D211" s="57"/>
      <c r="E211" s="57"/>
      <c r="F211" s="115">
        <f t="shared" si="34"/>
        <v>98243.1</v>
      </c>
      <c r="G211" s="115">
        <f>G212</f>
        <v>0</v>
      </c>
      <c r="H211" s="115">
        <f>H212</f>
        <v>98144.6</v>
      </c>
      <c r="I211" s="115">
        <f>I212</f>
        <v>98.5</v>
      </c>
      <c r="J211" s="115">
        <f t="shared" si="39"/>
        <v>98243.1</v>
      </c>
      <c r="K211" s="115">
        <f>K212</f>
        <v>0</v>
      </c>
      <c r="L211" s="115">
        <f>L212</f>
        <v>98144.6</v>
      </c>
      <c r="M211" s="115">
        <f>M212</f>
        <v>98.5</v>
      </c>
    </row>
    <row r="212" spans="1:13" s="14" customFormat="1" ht="47.25" x14ac:dyDescent="0.25">
      <c r="A212" s="60" t="s">
        <v>498</v>
      </c>
      <c r="B212" s="126" t="s">
        <v>810</v>
      </c>
      <c r="C212" s="56"/>
      <c r="D212" s="57"/>
      <c r="E212" s="57"/>
      <c r="F212" s="35">
        <f t="shared" si="34"/>
        <v>98243.1</v>
      </c>
      <c r="G212" s="35">
        <f>SUBTOTAL(9,G213:G213)</f>
        <v>0</v>
      </c>
      <c r="H212" s="35">
        <f>SUBTOTAL(9,H213:H213)</f>
        <v>98144.6</v>
      </c>
      <c r="I212" s="35">
        <f>SUBTOTAL(9,I213:I213)</f>
        <v>98.5</v>
      </c>
      <c r="J212" s="35">
        <f t="shared" si="39"/>
        <v>98243.1</v>
      </c>
      <c r="K212" s="35">
        <f>SUBTOTAL(9,K213:K213)</f>
        <v>0</v>
      </c>
      <c r="L212" s="35">
        <f>SUBTOTAL(9,L213:L213)</f>
        <v>98144.6</v>
      </c>
      <c r="M212" s="35">
        <f>SUBTOTAL(9,M213:M213)</f>
        <v>98.5</v>
      </c>
    </row>
    <row r="213" spans="1:13" s="14" customFormat="1" ht="31.5" x14ac:dyDescent="0.25">
      <c r="A213" s="129" t="s">
        <v>500</v>
      </c>
      <c r="B213" s="126" t="s">
        <v>501</v>
      </c>
      <c r="C213" s="61">
        <v>800</v>
      </c>
      <c r="D213" s="62" t="s">
        <v>274</v>
      </c>
      <c r="E213" s="62">
        <v>12</v>
      </c>
      <c r="F213" s="35">
        <f t="shared" si="34"/>
        <v>98243.1</v>
      </c>
      <c r="G213" s="35"/>
      <c r="H213" s="35">
        <v>98144.6</v>
      </c>
      <c r="I213" s="35">
        <v>98.5</v>
      </c>
      <c r="J213" s="35">
        <f t="shared" si="39"/>
        <v>98243.1</v>
      </c>
      <c r="K213" s="35"/>
      <c r="L213" s="35">
        <v>98144.6</v>
      </c>
      <c r="M213" s="35">
        <v>98.5</v>
      </c>
    </row>
    <row r="214" spans="1:13" s="14" customFormat="1" ht="15.75" hidden="1" x14ac:dyDescent="0.25">
      <c r="A214" s="39" t="s">
        <v>502</v>
      </c>
      <c r="B214" s="39" t="s">
        <v>811</v>
      </c>
      <c r="C214" s="61"/>
      <c r="D214" s="62"/>
      <c r="E214" s="62"/>
      <c r="F214" s="115">
        <f t="shared" si="34"/>
        <v>0</v>
      </c>
      <c r="G214" s="115">
        <f>G215</f>
        <v>0</v>
      </c>
      <c r="H214" s="115">
        <f>H215</f>
        <v>0</v>
      </c>
      <c r="I214" s="115">
        <f>I215</f>
        <v>0</v>
      </c>
      <c r="J214" s="115">
        <f t="shared" si="39"/>
        <v>0</v>
      </c>
      <c r="K214" s="115">
        <f>K215</f>
        <v>0</v>
      </c>
      <c r="L214" s="115">
        <f>L215</f>
        <v>0</v>
      </c>
      <c r="M214" s="115">
        <f>M215</f>
        <v>0</v>
      </c>
    </row>
    <row r="215" spans="1:13" s="14" customFormat="1" ht="31.5" hidden="1" x14ac:dyDescent="0.25">
      <c r="A215" s="60" t="s">
        <v>503</v>
      </c>
      <c r="B215" s="126" t="s">
        <v>812</v>
      </c>
      <c r="C215" s="61"/>
      <c r="D215" s="62"/>
      <c r="E215" s="62"/>
      <c r="F215" s="35">
        <f t="shared" si="34"/>
        <v>0</v>
      </c>
      <c r="G215" s="35">
        <f>SUBTOTAL(9,G216:G216)</f>
        <v>0</v>
      </c>
      <c r="H215" s="35">
        <f>SUBTOTAL(9,H216:H216)</f>
        <v>0</v>
      </c>
      <c r="I215" s="35">
        <f>SUBTOTAL(9,I216:I216)</f>
        <v>0</v>
      </c>
      <c r="J215" s="35">
        <f t="shared" si="39"/>
        <v>0</v>
      </c>
      <c r="K215" s="35">
        <f>SUBTOTAL(9,K216:K216)</f>
        <v>0</v>
      </c>
      <c r="L215" s="35">
        <f>SUBTOTAL(9,L216:L216)</f>
        <v>0</v>
      </c>
      <c r="M215" s="35">
        <f>SUBTOTAL(9,M216:M216)</f>
        <v>0</v>
      </c>
    </row>
    <row r="216" spans="1:13" s="14" customFormat="1" ht="31.5" hidden="1" x14ac:dyDescent="0.25">
      <c r="A216" s="60" t="s">
        <v>504</v>
      </c>
      <c r="B216" s="126" t="s">
        <v>505</v>
      </c>
      <c r="C216" s="61">
        <v>800</v>
      </c>
      <c r="D216" s="62" t="s">
        <v>274</v>
      </c>
      <c r="E216" s="62" t="s">
        <v>404</v>
      </c>
      <c r="F216" s="35"/>
      <c r="G216" s="35"/>
      <c r="H216" s="35">
        <v>0</v>
      </c>
      <c r="I216" s="35"/>
      <c r="J216" s="35"/>
      <c r="K216" s="35"/>
      <c r="L216" s="35">
        <v>0</v>
      </c>
      <c r="M216" s="35"/>
    </row>
    <row r="217" spans="1:13" s="17" customFormat="1" ht="31.5" x14ac:dyDescent="0.25">
      <c r="A217" s="39" t="s">
        <v>1101</v>
      </c>
      <c r="B217" s="123" t="s">
        <v>331</v>
      </c>
      <c r="C217" s="61"/>
      <c r="D217" s="62"/>
      <c r="E217" s="62"/>
      <c r="F217" s="115">
        <f t="shared" si="34"/>
        <v>3436.8</v>
      </c>
      <c r="G217" s="115">
        <f>SUM(G218,G229)</f>
        <v>0</v>
      </c>
      <c r="H217" s="115">
        <f>SUM(H218,H229)</f>
        <v>0</v>
      </c>
      <c r="I217" s="115">
        <f>SUM(I218,I229)</f>
        <v>3436.8</v>
      </c>
      <c r="J217" s="115">
        <f t="shared" ref="J217:J280" si="40">K217+L217+M217</f>
        <v>3433.8</v>
      </c>
      <c r="K217" s="115">
        <f>SUM(K218,K229)</f>
        <v>0</v>
      </c>
      <c r="L217" s="115">
        <f>SUM(L218,L229)</f>
        <v>0</v>
      </c>
      <c r="M217" s="115">
        <f>SUM(M218,M229)</f>
        <v>3433.8</v>
      </c>
    </row>
    <row r="218" spans="1:13" s="17" customFormat="1" ht="31.5" x14ac:dyDescent="0.25">
      <c r="A218" s="39" t="s">
        <v>347</v>
      </c>
      <c r="B218" s="135" t="s">
        <v>813</v>
      </c>
      <c r="C218" s="56"/>
      <c r="D218" s="57"/>
      <c r="E218" s="57"/>
      <c r="F218" s="115">
        <f t="shared" si="34"/>
        <v>2829.2000000000003</v>
      </c>
      <c r="G218" s="115">
        <f>SUM(G219,G221,G223,G225,G227)</f>
        <v>0</v>
      </c>
      <c r="H218" s="115">
        <f t="shared" ref="H218:I218" si="41">SUM(H219,H221,H223,H225,H227)</f>
        <v>0</v>
      </c>
      <c r="I218" s="115">
        <f t="shared" si="41"/>
        <v>2829.2000000000003</v>
      </c>
      <c r="J218" s="115">
        <f t="shared" si="40"/>
        <v>2829</v>
      </c>
      <c r="K218" s="115">
        <f>SUM(K219,K221,K223,K225,K227)</f>
        <v>0</v>
      </c>
      <c r="L218" s="115">
        <f t="shared" ref="L218:M218" si="42">SUM(L219,L221,L223,L225,L227)</f>
        <v>0</v>
      </c>
      <c r="M218" s="115">
        <f t="shared" si="42"/>
        <v>2829</v>
      </c>
    </row>
    <row r="219" spans="1:13" s="14" customFormat="1" ht="31.5" x14ac:dyDescent="0.25">
      <c r="A219" s="134" t="s">
        <v>349</v>
      </c>
      <c r="B219" s="125" t="s">
        <v>814</v>
      </c>
      <c r="C219" s="61"/>
      <c r="D219" s="62"/>
      <c r="E219" s="62"/>
      <c r="F219" s="35">
        <f t="shared" si="34"/>
        <v>1500</v>
      </c>
      <c r="G219" s="35">
        <f>SUM(G220)</f>
        <v>0</v>
      </c>
      <c r="H219" s="35">
        <f>SUM(H220)</f>
        <v>0</v>
      </c>
      <c r="I219" s="35">
        <f>SUM(I220)</f>
        <v>1500</v>
      </c>
      <c r="J219" s="35">
        <f t="shared" si="40"/>
        <v>1500</v>
      </c>
      <c r="K219" s="35">
        <f>SUM(K220)</f>
        <v>0</v>
      </c>
      <c r="L219" s="35">
        <f>SUM(L220)</f>
        <v>0</v>
      </c>
      <c r="M219" s="35">
        <f>SUM(M220)</f>
        <v>1500</v>
      </c>
    </row>
    <row r="220" spans="1:13" s="17" customFormat="1" ht="31.5" x14ac:dyDescent="0.25">
      <c r="A220" s="129" t="s">
        <v>351</v>
      </c>
      <c r="B220" s="125" t="s">
        <v>352</v>
      </c>
      <c r="C220" s="61">
        <v>800</v>
      </c>
      <c r="D220" s="62" t="s">
        <v>326</v>
      </c>
      <c r="E220" s="62" t="s">
        <v>346</v>
      </c>
      <c r="F220" s="35">
        <f t="shared" si="34"/>
        <v>1500</v>
      </c>
      <c r="G220" s="35"/>
      <c r="H220" s="35">
        <v>0</v>
      </c>
      <c r="I220" s="31">
        <v>1500</v>
      </c>
      <c r="J220" s="35">
        <f t="shared" si="40"/>
        <v>1500</v>
      </c>
      <c r="K220" s="35"/>
      <c r="L220" s="35">
        <v>0</v>
      </c>
      <c r="M220" s="31">
        <v>1500</v>
      </c>
    </row>
    <row r="221" spans="1:13" s="14" customFormat="1" ht="31.5" hidden="1" x14ac:dyDescent="0.25">
      <c r="A221" s="134" t="s">
        <v>353</v>
      </c>
      <c r="B221" s="125" t="s">
        <v>815</v>
      </c>
      <c r="C221" s="61"/>
      <c r="D221" s="62"/>
      <c r="E221" s="62"/>
      <c r="F221" s="35">
        <f t="shared" si="34"/>
        <v>0</v>
      </c>
      <c r="G221" s="35">
        <f>SUM(G222)</f>
        <v>0</v>
      </c>
      <c r="H221" s="35">
        <f>SUM(H222)</f>
        <v>0</v>
      </c>
      <c r="I221" s="35">
        <f>SUM(I222)</f>
        <v>0</v>
      </c>
      <c r="J221" s="35">
        <f t="shared" si="40"/>
        <v>0</v>
      </c>
      <c r="K221" s="35">
        <f>SUM(K222)</f>
        <v>0</v>
      </c>
      <c r="L221" s="35">
        <f>SUM(L222)</f>
        <v>0</v>
      </c>
      <c r="M221" s="35">
        <f>SUM(M222)</f>
        <v>0</v>
      </c>
    </row>
    <row r="222" spans="1:13" s="17" customFormat="1" ht="47.25" hidden="1" x14ac:dyDescent="0.25">
      <c r="A222" s="129" t="s">
        <v>355</v>
      </c>
      <c r="B222" s="125" t="s">
        <v>356</v>
      </c>
      <c r="C222" s="61">
        <v>200</v>
      </c>
      <c r="D222" s="62" t="s">
        <v>326</v>
      </c>
      <c r="E222" s="62" t="s">
        <v>346</v>
      </c>
      <c r="F222" s="35">
        <f t="shared" si="34"/>
        <v>0</v>
      </c>
      <c r="G222" s="35"/>
      <c r="H222" s="35">
        <v>0</v>
      </c>
      <c r="I222" s="31">
        <v>0</v>
      </c>
      <c r="J222" s="35">
        <f t="shared" si="40"/>
        <v>0</v>
      </c>
      <c r="K222" s="35"/>
      <c r="L222" s="35">
        <v>0</v>
      </c>
      <c r="M222" s="31">
        <v>0</v>
      </c>
    </row>
    <row r="223" spans="1:13" s="14" customFormat="1" ht="31.5" x14ac:dyDescent="0.25">
      <c r="A223" s="134" t="s">
        <v>357</v>
      </c>
      <c r="B223" s="125" t="s">
        <v>816</v>
      </c>
      <c r="C223" s="61"/>
      <c r="D223" s="62"/>
      <c r="E223" s="62"/>
      <c r="F223" s="35">
        <f t="shared" ref="F223:F337" si="43">G223+H223+I223</f>
        <v>25</v>
      </c>
      <c r="G223" s="35">
        <f>SUM(G224)</f>
        <v>0</v>
      </c>
      <c r="H223" s="35">
        <f>SUM(H224)</f>
        <v>0</v>
      </c>
      <c r="I223" s="35">
        <f>SUM(I224)</f>
        <v>25</v>
      </c>
      <c r="J223" s="35">
        <f t="shared" si="40"/>
        <v>25</v>
      </c>
      <c r="K223" s="35">
        <f>SUM(K224)</f>
        <v>0</v>
      </c>
      <c r="L223" s="35">
        <f>SUM(L224)</f>
        <v>0</v>
      </c>
      <c r="M223" s="35">
        <f>SUM(M224)</f>
        <v>25</v>
      </c>
    </row>
    <row r="224" spans="1:13" s="17" customFormat="1" ht="47.25" x14ac:dyDescent="0.25">
      <c r="A224" s="129" t="s">
        <v>359</v>
      </c>
      <c r="B224" s="125" t="s">
        <v>360</v>
      </c>
      <c r="C224" s="61">
        <v>200</v>
      </c>
      <c r="D224" s="62" t="s">
        <v>326</v>
      </c>
      <c r="E224" s="62" t="s">
        <v>346</v>
      </c>
      <c r="F224" s="35">
        <f t="shared" si="43"/>
        <v>25</v>
      </c>
      <c r="G224" s="35"/>
      <c r="H224" s="35">
        <v>0</v>
      </c>
      <c r="I224" s="31">
        <v>25</v>
      </c>
      <c r="J224" s="35">
        <f t="shared" si="40"/>
        <v>25</v>
      </c>
      <c r="K224" s="35"/>
      <c r="L224" s="35">
        <v>0</v>
      </c>
      <c r="M224" s="31">
        <v>25</v>
      </c>
    </row>
    <row r="225" spans="1:13" s="17" customFormat="1" ht="31.5" x14ac:dyDescent="0.25">
      <c r="A225" s="64" t="s">
        <v>943</v>
      </c>
      <c r="B225" s="125" t="s">
        <v>967</v>
      </c>
      <c r="C225" s="61"/>
      <c r="D225" s="62"/>
      <c r="E225" s="62"/>
      <c r="F225" s="35">
        <f t="shared" si="43"/>
        <v>766.8</v>
      </c>
      <c r="G225" s="35">
        <f>SUM(G226)</f>
        <v>0</v>
      </c>
      <c r="H225" s="35">
        <f>SUM(H226)</f>
        <v>0</v>
      </c>
      <c r="I225" s="35">
        <f>SUM(I226)</f>
        <v>766.8</v>
      </c>
      <c r="J225" s="35">
        <f t="shared" si="40"/>
        <v>766.7</v>
      </c>
      <c r="K225" s="35">
        <f>SUM(K226)</f>
        <v>0</v>
      </c>
      <c r="L225" s="35">
        <f>SUM(L226)</f>
        <v>0</v>
      </c>
      <c r="M225" s="35">
        <f>SUM(M226)</f>
        <v>766.7</v>
      </c>
    </row>
    <row r="226" spans="1:13" s="17" customFormat="1" ht="47.25" x14ac:dyDescent="0.25">
      <c r="A226" s="64" t="s">
        <v>944</v>
      </c>
      <c r="B226" s="125" t="s">
        <v>941</v>
      </c>
      <c r="C226" s="61">
        <v>200</v>
      </c>
      <c r="D226" s="62" t="s">
        <v>326</v>
      </c>
      <c r="E226" s="62" t="s">
        <v>346</v>
      </c>
      <c r="F226" s="35">
        <f t="shared" si="43"/>
        <v>766.8</v>
      </c>
      <c r="G226" s="35"/>
      <c r="H226" s="35"/>
      <c r="I226" s="31">
        <v>766.8</v>
      </c>
      <c r="J226" s="35">
        <f t="shared" si="40"/>
        <v>766.7</v>
      </c>
      <c r="K226" s="35"/>
      <c r="L226" s="35"/>
      <c r="M226" s="31">
        <v>766.7</v>
      </c>
    </row>
    <row r="227" spans="1:13" s="17" customFormat="1" ht="31.5" x14ac:dyDescent="0.25">
      <c r="A227" s="64" t="s">
        <v>1102</v>
      </c>
      <c r="B227" s="125" t="s">
        <v>1204</v>
      </c>
      <c r="C227" s="61"/>
      <c r="D227" s="62"/>
      <c r="E227" s="62"/>
      <c r="F227" s="35">
        <f t="shared" si="43"/>
        <v>537.4</v>
      </c>
      <c r="G227" s="35">
        <f>SUM(G228)</f>
        <v>0</v>
      </c>
      <c r="H227" s="35">
        <f>SUM(H228)</f>
        <v>0</v>
      </c>
      <c r="I227" s="35">
        <f>SUM(I228)</f>
        <v>537.4</v>
      </c>
      <c r="J227" s="35">
        <f t="shared" si="40"/>
        <v>537.29999999999995</v>
      </c>
      <c r="K227" s="35">
        <f>SUM(K228)</f>
        <v>0</v>
      </c>
      <c r="L227" s="35">
        <f>SUM(L228)</f>
        <v>0</v>
      </c>
      <c r="M227" s="35">
        <f>SUM(M228)</f>
        <v>537.29999999999995</v>
      </c>
    </row>
    <row r="228" spans="1:13" s="17" customFormat="1" ht="63" x14ac:dyDescent="0.25">
      <c r="A228" s="64" t="s">
        <v>1104</v>
      </c>
      <c r="B228" s="125" t="s">
        <v>1105</v>
      </c>
      <c r="C228" s="61">
        <v>100</v>
      </c>
      <c r="D228" s="62" t="s">
        <v>326</v>
      </c>
      <c r="E228" s="62" t="s">
        <v>346</v>
      </c>
      <c r="F228" s="35">
        <f t="shared" si="43"/>
        <v>537.4</v>
      </c>
      <c r="G228" s="35"/>
      <c r="H228" s="35"/>
      <c r="I228" s="31">
        <v>537.4</v>
      </c>
      <c r="J228" s="35">
        <f t="shared" si="40"/>
        <v>537.29999999999995</v>
      </c>
      <c r="K228" s="35"/>
      <c r="L228" s="35"/>
      <c r="M228" s="31">
        <v>537.29999999999995</v>
      </c>
    </row>
    <row r="229" spans="1:13" s="17" customFormat="1" ht="48.75" customHeight="1" x14ac:dyDescent="0.25">
      <c r="A229" s="39" t="s">
        <v>333</v>
      </c>
      <c r="B229" s="135" t="s">
        <v>817</v>
      </c>
      <c r="C229" s="56"/>
      <c r="D229" s="57"/>
      <c r="E229" s="57"/>
      <c r="F229" s="115">
        <f t="shared" si="43"/>
        <v>607.6</v>
      </c>
      <c r="G229" s="115">
        <f>SUM(G230,G232)</f>
        <v>0</v>
      </c>
      <c r="H229" s="115">
        <f>SUM(H230,H232)</f>
        <v>0</v>
      </c>
      <c r="I229" s="115">
        <f>SUM(I230,I232)</f>
        <v>607.6</v>
      </c>
      <c r="J229" s="115">
        <f t="shared" si="40"/>
        <v>604.79999999999995</v>
      </c>
      <c r="K229" s="115">
        <f>SUM(K230,K232)</f>
        <v>0</v>
      </c>
      <c r="L229" s="115">
        <f>SUM(L230,L232)</f>
        <v>0</v>
      </c>
      <c r="M229" s="115">
        <f>SUM(M230,M232)</f>
        <v>604.79999999999995</v>
      </c>
    </row>
    <row r="230" spans="1:13" s="14" customFormat="1" ht="63" x14ac:dyDescent="0.25">
      <c r="A230" s="134" t="s">
        <v>335</v>
      </c>
      <c r="B230" s="125" t="s">
        <v>818</v>
      </c>
      <c r="C230" s="61"/>
      <c r="D230" s="62"/>
      <c r="E230" s="62"/>
      <c r="F230" s="35">
        <f t="shared" si="43"/>
        <v>582.6</v>
      </c>
      <c r="G230" s="35">
        <f>SUM(G231)</f>
        <v>0</v>
      </c>
      <c r="H230" s="35">
        <f>SUM(H231)</f>
        <v>0</v>
      </c>
      <c r="I230" s="35">
        <f>SUM(I231)</f>
        <v>582.6</v>
      </c>
      <c r="J230" s="35">
        <f t="shared" si="40"/>
        <v>582.5</v>
      </c>
      <c r="K230" s="35">
        <f>SUM(K231)</f>
        <v>0</v>
      </c>
      <c r="L230" s="35">
        <f>SUM(L231)</f>
        <v>0</v>
      </c>
      <c r="M230" s="35">
        <f>SUM(M231)</f>
        <v>582.5</v>
      </c>
    </row>
    <row r="231" spans="1:13" s="17" customFormat="1" ht="63" x14ac:dyDescent="0.25">
      <c r="A231" s="129" t="s">
        <v>337</v>
      </c>
      <c r="B231" s="125" t="s">
        <v>819</v>
      </c>
      <c r="C231" s="61">
        <v>200</v>
      </c>
      <c r="D231" s="62" t="s">
        <v>326</v>
      </c>
      <c r="E231" s="62" t="s">
        <v>346</v>
      </c>
      <c r="F231" s="35">
        <f t="shared" si="43"/>
        <v>582.6</v>
      </c>
      <c r="G231" s="35"/>
      <c r="H231" s="35">
        <v>0</v>
      </c>
      <c r="I231" s="31">
        <v>582.6</v>
      </c>
      <c r="J231" s="35">
        <f t="shared" si="40"/>
        <v>582.5</v>
      </c>
      <c r="K231" s="35"/>
      <c r="L231" s="35">
        <v>0</v>
      </c>
      <c r="M231" s="31">
        <v>582.5</v>
      </c>
    </row>
    <row r="232" spans="1:13" s="14" customFormat="1" ht="31.5" x14ac:dyDescent="0.25">
      <c r="A232" s="134" t="s">
        <v>339</v>
      </c>
      <c r="B232" s="125" t="s">
        <v>820</v>
      </c>
      <c r="C232" s="61"/>
      <c r="D232" s="62"/>
      <c r="E232" s="62"/>
      <c r="F232" s="35">
        <f t="shared" si="43"/>
        <v>25</v>
      </c>
      <c r="G232" s="35">
        <f>SUM(G233)</f>
        <v>0</v>
      </c>
      <c r="H232" s="35">
        <f>SUM(H233)</f>
        <v>0</v>
      </c>
      <c r="I232" s="35">
        <f>SUM(I233)</f>
        <v>25</v>
      </c>
      <c r="J232" s="35">
        <f t="shared" si="40"/>
        <v>22.3</v>
      </c>
      <c r="K232" s="35">
        <f>SUM(K233)</f>
        <v>0</v>
      </c>
      <c r="L232" s="35">
        <f>SUM(L233)</f>
        <v>0</v>
      </c>
      <c r="M232" s="35">
        <f>SUM(M233)</f>
        <v>22.3</v>
      </c>
    </row>
    <row r="233" spans="1:13" s="14" customFormat="1" ht="47.25" x14ac:dyDescent="0.25">
      <c r="A233" s="129" t="s">
        <v>341</v>
      </c>
      <c r="B233" s="125" t="s">
        <v>821</v>
      </c>
      <c r="C233" s="61">
        <v>200</v>
      </c>
      <c r="D233" s="62" t="s">
        <v>326</v>
      </c>
      <c r="E233" s="62" t="s">
        <v>346</v>
      </c>
      <c r="F233" s="35">
        <f t="shared" si="43"/>
        <v>25</v>
      </c>
      <c r="G233" s="35"/>
      <c r="H233" s="35">
        <v>0</v>
      </c>
      <c r="I233" s="31">
        <v>25</v>
      </c>
      <c r="J233" s="35">
        <f t="shared" si="40"/>
        <v>22.3</v>
      </c>
      <c r="K233" s="35"/>
      <c r="L233" s="35">
        <v>0</v>
      </c>
      <c r="M233" s="31">
        <v>22.3</v>
      </c>
    </row>
    <row r="234" spans="1:13" s="17" customFormat="1" ht="47.25" x14ac:dyDescent="0.25">
      <c r="A234" s="39" t="s">
        <v>1107</v>
      </c>
      <c r="B234" s="123" t="s">
        <v>346</v>
      </c>
      <c r="C234" s="61"/>
      <c r="D234" s="62"/>
      <c r="E234" s="62"/>
      <c r="F234" s="115">
        <f t="shared" si="43"/>
        <v>100</v>
      </c>
      <c r="G234" s="115">
        <f t="shared" ref="G234:H236" si="44">SUM(G235)</f>
        <v>0</v>
      </c>
      <c r="H234" s="115">
        <f t="shared" si="44"/>
        <v>0</v>
      </c>
      <c r="I234" s="115">
        <f>SUM(I235)</f>
        <v>100</v>
      </c>
      <c r="J234" s="115">
        <f t="shared" si="40"/>
        <v>100</v>
      </c>
      <c r="K234" s="115">
        <f t="shared" ref="K234:L236" si="45">SUM(K235)</f>
        <v>0</v>
      </c>
      <c r="L234" s="115">
        <f t="shared" si="45"/>
        <v>0</v>
      </c>
      <c r="M234" s="115">
        <f>SUM(M235)</f>
        <v>100</v>
      </c>
    </row>
    <row r="235" spans="1:13" s="17" customFormat="1" ht="31.5" x14ac:dyDescent="0.25">
      <c r="A235" s="39" t="s">
        <v>366</v>
      </c>
      <c r="B235" s="135" t="s">
        <v>822</v>
      </c>
      <c r="C235" s="56"/>
      <c r="D235" s="57"/>
      <c r="E235" s="57"/>
      <c r="F235" s="115">
        <f t="shared" si="43"/>
        <v>100</v>
      </c>
      <c r="G235" s="115">
        <f t="shared" si="44"/>
        <v>0</v>
      </c>
      <c r="H235" s="115">
        <f t="shared" si="44"/>
        <v>0</v>
      </c>
      <c r="I235" s="115">
        <f>SUM(I236)</f>
        <v>100</v>
      </c>
      <c r="J235" s="115">
        <f t="shared" si="40"/>
        <v>100</v>
      </c>
      <c r="K235" s="115">
        <f t="shared" si="45"/>
        <v>0</v>
      </c>
      <c r="L235" s="115">
        <f t="shared" si="45"/>
        <v>0</v>
      </c>
      <c r="M235" s="115">
        <f>SUM(M236)</f>
        <v>100</v>
      </c>
    </row>
    <row r="236" spans="1:13" s="14" customFormat="1" ht="31.5" x14ac:dyDescent="0.25">
      <c r="A236" s="134" t="s">
        <v>368</v>
      </c>
      <c r="B236" s="125" t="s">
        <v>823</v>
      </c>
      <c r="C236" s="61"/>
      <c r="D236" s="62"/>
      <c r="E236" s="62"/>
      <c r="F236" s="35">
        <f t="shared" si="43"/>
        <v>100</v>
      </c>
      <c r="G236" s="35">
        <f t="shared" si="44"/>
        <v>0</v>
      </c>
      <c r="H236" s="35">
        <f t="shared" si="44"/>
        <v>0</v>
      </c>
      <c r="I236" s="35">
        <f>SUM(I237)</f>
        <v>100</v>
      </c>
      <c r="J236" s="35">
        <f t="shared" si="40"/>
        <v>100</v>
      </c>
      <c r="K236" s="35">
        <f t="shared" si="45"/>
        <v>0</v>
      </c>
      <c r="L236" s="35">
        <f t="shared" si="45"/>
        <v>0</v>
      </c>
      <c r="M236" s="35">
        <f>SUM(M237)</f>
        <v>100</v>
      </c>
    </row>
    <row r="237" spans="1:13" s="17" customFormat="1" ht="78.75" x14ac:dyDescent="0.25">
      <c r="A237" s="129" t="s">
        <v>370</v>
      </c>
      <c r="B237" s="125" t="s">
        <v>371</v>
      </c>
      <c r="C237" s="61">
        <v>200</v>
      </c>
      <c r="D237" s="62" t="s">
        <v>326</v>
      </c>
      <c r="E237" s="62" t="s">
        <v>364</v>
      </c>
      <c r="F237" s="35">
        <f t="shared" si="43"/>
        <v>100</v>
      </c>
      <c r="G237" s="35"/>
      <c r="H237" s="35">
        <v>0</v>
      </c>
      <c r="I237" s="31">
        <v>100</v>
      </c>
      <c r="J237" s="35">
        <f t="shared" si="40"/>
        <v>100</v>
      </c>
      <c r="K237" s="35"/>
      <c r="L237" s="35">
        <v>0</v>
      </c>
      <c r="M237" s="31">
        <v>100</v>
      </c>
    </row>
    <row r="238" spans="1:13" s="14" customFormat="1" ht="15.75" x14ac:dyDescent="0.25">
      <c r="A238" s="136" t="s">
        <v>824</v>
      </c>
      <c r="B238" s="123"/>
      <c r="C238" s="56"/>
      <c r="D238" s="57"/>
      <c r="E238" s="57"/>
      <c r="F238" s="115">
        <f t="shared" si="43"/>
        <v>367446.8</v>
      </c>
      <c r="G238" s="115">
        <f>G239+G264+G303+G326+G329+G338</f>
        <v>4742.9000000000005</v>
      </c>
      <c r="H238" s="115">
        <f>H239+H264+H303+H326+H329+H338</f>
        <v>12362.400000000001</v>
      </c>
      <c r="I238" s="115">
        <f>I239+I264+I303+I326+I329+I338</f>
        <v>350341.5</v>
      </c>
      <c r="J238" s="115">
        <f t="shared" si="40"/>
        <v>357687.1</v>
      </c>
      <c r="K238" s="115">
        <f>K239+K264+K303+K326+K329+K338</f>
        <v>4742.5</v>
      </c>
      <c r="L238" s="115">
        <f>L239+L264+L303+L326+L329+L338</f>
        <v>12353.1</v>
      </c>
      <c r="M238" s="115">
        <f>M239+M264+M303+M326+M329+M338</f>
        <v>340591.5</v>
      </c>
    </row>
    <row r="239" spans="1:13" s="17" customFormat="1" ht="31.5" x14ac:dyDescent="0.25">
      <c r="A239" s="39" t="s">
        <v>264</v>
      </c>
      <c r="B239" s="123" t="s">
        <v>825</v>
      </c>
      <c r="C239" s="61"/>
      <c r="D239" s="62"/>
      <c r="E239" s="62"/>
      <c r="F239" s="115">
        <f t="shared" si="43"/>
        <v>100007.09999999999</v>
      </c>
      <c r="G239" s="115">
        <f>G240+G246</f>
        <v>3852.9</v>
      </c>
      <c r="H239" s="115">
        <f>H240+H246</f>
        <v>570.4</v>
      </c>
      <c r="I239" s="115">
        <f>I240+I246</f>
        <v>95583.799999999988</v>
      </c>
      <c r="J239" s="115">
        <f t="shared" si="40"/>
        <v>99526.199999999983</v>
      </c>
      <c r="K239" s="115">
        <f>K240+K246</f>
        <v>3852.6</v>
      </c>
      <c r="L239" s="115">
        <f>L240+L246</f>
        <v>561.30000000000007</v>
      </c>
      <c r="M239" s="115">
        <f>M240+M246</f>
        <v>95112.299999999988</v>
      </c>
    </row>
    <row r="240" spans="1:13" s="14" customFormat="1" ht="15.75" x14ac:dyDescent="0.25">
      <c r="A240" s="39" t="s">
        <v>266</v>
      </c>
      <c r="B240" s="135" t="s">
        <v>826</v>
      </c>
      <c r="C240" s="56"/>
      <c r="D240" s="57"/>
      <c r="E240" s="57"/>
      <c r="F240" s="115">
        <f t="shared" si="43"/>
        <v>8377.2999999999993</v>
      </c>
      <c r="G240" s="115">
        <f>SUM(G241:G245)</f>
        <v>576.5</v>
      </c>
      <c r="H240" s="115">
        <f t="shared" ref="H240:I240" si="46">SUM(H241:H245)</f>
        <v>0</v>
      </c>
      <c r="I240" s="115">
        <f t="shared" si="46"/>
        <v>7800.8</v>
      </c>
      <c r="J240" s="115">
        <f t="shared" si="40"/>
        <v>8362.7000000000007</v>
      </c>
      <c r="K240" s="115">
        <f>SUM(K241:K245)</f>
        <v>576.5</v>
      </c>
      <c r="L240" s="115">
        <f t="shared" ref="L240:M240" si="47">SUM(L241:L245)</f>
        <v>0</v>
      </c>
      <c r="M240" s="115">
        <f t="shared" si="47"/>
        <v>7786.2000000000007</v>
      </c>
    </row>
    <row r="241" spans="1:14" ht="63" x14ac:dyDescent="0.25">
      <c r="A241" s="129" t="s">
        <v>827</v>
      </c>
      <c r="B241" s="126" t="s">
        <v>269</v>
      </c>
      <c r="C241" s="61">
        <v>100</v>
      </c>
      <c r="D241" s="62" t="s">
        <v>260</v>
      </c>
      <c r="E241" s="62" t="s">
        <v>263</v>
      </c>
      <c r="F241" s="35">
        <f t="shared" si="43"/>
        <v>6489.9</v>
      </c>
      <c r="G241" s="35"/>
      <c r="H241" s="35">
        <v>0</v>
      </c>
      <c r="I241" s="31">
        <v>6489.9</v>
      </c>
      <c r="J241" s="35">
        <f t="shared" si="40"/>
        <v>6475.5</v>
      </c>
      <c r="K241" s="35"/>
      <c r="L241" s="35">
        <v>0</v>
      </c>
      <c r="M241" s="31">
        <v>6475.5</v>
      </c>
    </row>
    <row r="242" spans="1:14" ht="63" x14ac:dyDescent="0.25">
      <c r="A242" s="129" t="s">
        <v>827</v>
      </c>
      <c r="B242" s="126" t="s">
        <v>269</v>
      </c>
      <c r="C242" s="61">
        <v>200</v>
      </c>
      <c r="D242" s="62" t="s">
        <v>260</v>
      </c>
      <c r="E242" s="62" t="s">
        <v>263</v>
      </c>
      <c r="F242" s="35">
        <f t="shared" si="43"/>
        <v>28.8</v>
      </c>
      <c r="G242" s="35"/>
      <c r="H242" s="35"/>
      <c r="I242" s="35">
        <v>28.8</v>
      </c>
      <c r="J242" s="35">
        <f t="shared" si="40"/>
        <v>28.8</v>
      </c>
      <c r="K242" s="35"/>
      <c r="L242" s="35"/>
      <c r="M242" s="35">
        <v>28.8</v>
      </c>
    </row>
    <row r="243" spans="1:14" s="5" customFormat="1" ht="63" x14ac:dyDescent="0.25">
      <c r="A243" s="129" t="s">
        <v>828</v>
      </c>
      <c r="B243" s="126" t="s">
        <v>272</v>
      </c>
      <c r="C243" s="61">
        <v>100</v>
      </c>
      <c r="D243" s="62" t="s">
        <v>260</v>
      </c>
      <c r="E243" s="62" t="s">
        <v>263</v>
      </c>
      <c r="F243" s="35">
        <f t="shared" si="43"/>
        <v>130.80000000000001</v>
      </c>
      <c r="G243" s="35"/>
      <c r="H243" s="35">
        <v>0</v>
      </c>
      <c r="I243" s="35">
        <v>130.80000000000001</v>
      </c>
      <c r="J243" s="35">
        <f t="shared" si="40"/>
        <v>130.6</v>
      </c>
      <c r="K243" s="35"/>
      <c r="L243" s="35">
        <v>0</v>
      </c>
      <c r="M243" s="35">
        <v>130.6</v>
      </c>
      <c r="N243" s="17"/>
    </row>
    <row r="244" spans="1:14" s="5" customFormat="1" ht="63" x14ac:dyDescent="0.25">
      <c r="A244" s="64" t="s">
        <v>995</v>
      </c>
      <c r="B244" s="126" t="s">
        <v>1091</v>
      </c>
      <c r="C244" s="61">
        <v>100</v>
      </c>
      <c r="D244" s="62" t="s">
        <v>260</v>
      </c>
      <c r="E244" s="62" t="s">
        <v>263</v>
      </c>
      <c r="F244" s="35">
        <f t="shared" si="43"/>
        <v>1151.3</v>
      </c>
      <c r="G244" s="35"/>
      <c r="H244" s="35"/>
      <c r="I244" s="35">
        <v>1151.3</v>
      </c>
      <c r="J244" s="35">
        <f t="shared" si="40"/>
        <v>1151.3</v>
      </c>
      <c r="K244" s="35"/>
      <c r="L244" s="35"/>
      <c r="M244" s="35">
        <v>1151.3</v>
      </c>
      <c r="N244" s="17"/>
    </row>
    <row r="245" spans="1:14" s="5" customFormat="1" ht="94.5" x14ac:dyDescent="0.25">
      <c r="A245" s="64" t="s">
        <v>992</v>
      </c>
      <c r="B245" s="126" t="s">
        <v>991</v>
      </c>
      <c r="C245" s="61">
        <v>100</v>
      </c>
      <c r="D245" s="62" t="s">
        <v>260</v>
      </c>
      <c r="E245" s="62" t="s">
        <v>263</v>
      </c>
      <c r="F245" s="35">
        <f t="shared" si="43"/>
        <v>576.5</v>
      </c>
      <c r="G245" s="35">
        <v>576.5</v>
      </c>
      <c r="H245" s="35">
        <v>0</v>
      </c>
      <c r="I245" s="35"/>
      <c r="J245" s="35">
        <f t="shared" si="40"/>
        <v>576.5</v>
      </c>
      <c r="K245" s="35">
        <v>576.5</v>
      </c>
      <c r="L245" s="35">
        <v>0</v>
      </c>
      <c r="M245" s="35"/>
      <c r="N245" s="17"/>
    </row>
    <row r="246" spans="1:14" ht="15.75" x14ac:dyDescent="0.25">
      <c r="A246" s="39" t="s">
        <v>275</v>
      </c>
      <c r="B246" s="135" t="s">
        <v>829</v>
      </c>
      <c r="C246" s="56"/>
      <c r="D246" s="57"/>
      <c r="E246" s="57"/>
      <c r="F246" s="115">
        <f t="shared" si="43"/>
        <v>91629.799999999988</v>
      </c>
      <c r="G246" s="115">
        <f>SUBTOTAL(9,G247:G263)</f>
        <v>3276.4</v>
      </c>
      <c r="H246" s="115">
        <f>SUBTOTAL(9,H247:H263)</f>
        <v>570.4</v>
      </c>
      <c r="I246" s="115">
        <f>SUBTOTAL(9,I247:I263)</f>
        <v>87782.999999999985</v>
      </c>
      <c r="J246" s="115">
        <f t="shared" si="40"/>
        <v>91163.499999999985</v>
      </c>
      <c r="K246" s="115">
        <f>SUBTOTAL(9,K247:K263)</f>
        <v>3276.1</v>
      </c>
      <c r="L246" s="115">
        <f>SUBTOTAL(9,L247:L263)</f>
        <v>561.30000000000007</v>
      </c>
      <c r="M246" s="115">
        <f>SUBTOTAL(9,M247:M263)</f>
        <v>87326.099999999991</v>
      </c>
    </row>
    <row r="247" spans="1:14" ht="63" x14ac:dyDescent="0.25">
      <c r="A247" s="129" t="s">
        <v>830</v>
      </c>
      <c r="B247" s="126" t="s">
        <v>278</v>
      </c>
      <c r="C247" s="61">
        <v>100</v>
      </c>
      <c r="D247" s="62" t="s">
        <v>260</v>
      </c>
      <c r="E247" s="62" t="s">
        <v>274</v>
      </c>
      <c r="F247" s="35">
        <f t="shared" si="43"/>
        <v>54933</v>
      </c>
      <c r="G247" s="35"/>
      <c r="H247" s="35">
        <v>0</v>
      </c>
      <c r="I247" s="31">
        <v>54933</v>
      </c>
      <c r="J247" s="35">
        <f t="shared" si="40"/>
        <v>54873.3</v>
      </c>
      <c r="K247" s="35"/>
      <c r="L247" s="35">
        <v>0</v>
      </c>
      <c r="M247" s="31">
        <v>54873.3</v>
      </c>
    </row>
    <row r="248" spans="1:14" ht="47.25" x14ac:dyDescent="0.25">
      <c r="A248" s="129" t="s">
        <v>279</v>
      </c>
      <c r="B248" s="126" t="s">
        <v>278</v>
      </c>
      <c r="C248" s="61">
        <v>200</v>
      </c>
      <c r="D248" s="62" t="s">
        <v>260</v>
      </c>
      <c r="E248" s="62" t="s">
        <v>274</v>
      </c>
      <c r="F248" s="35">
        <f t="shared" si="43"/>
        <v>3891.1</v>
      </c>
      <c r="G248" s="35"/>
      <c r="H248" s="35">
        <v>0</v>
      </c>
      <c r="I248" s="31">
        <v>3891.1</v>
      </c>
      <c r="J248" s="35">
        <f t="shared" si="40"/>
        <v>3563.2</v>
      </c>
      <c r="K248" s="35"/>
      <c r="L248" s="35">
        <v>0</v>
      </c>
      <c r="M248" s="31">
        <v>3563.2</v>
      </c>
    </row>
    <row r="249" spans="1:14" ht="31.5" x14ac:dyDescent="0.25">
      <c r="A249" s="129" t="s">
        <v>280</v>
      </c>
      <c r="B249" s="126" t="s">
        <v>278</v>
      </c>
      <c r="C249" s="61">
        <v>800</v>
      </c>
      <c r="D249" s="62" t="s">
        <v>260</v>
      </c>
      <c r="E249" s="62" t="s">
        <v>274</v>
      </c>
      <c r="F249" s="35">
        <f t="shared" si="43"/>
        <v>238.6</v>
      </c>
      <c r="G249" s="35"/>
      <c r="H249" s="35">
        <v>0</v>
      </c>
      <c r="I249" s="31">
        <v>238.6</v>
      </c>
      <c r="J249" s="35">
        <f t="shared" si="40"/>
        <v>236.5</v>
      </c>
      <c r="K249" s="35"/>
      <c r="L249" s="35">
        <v>0</v>
      </c>
      <c r="M249" s="31">
        <v>236.5</v>
      </c>
    </row>
    <row r="250" spans="1:14" s="14" customFormat="1" ht="94.5" x14ac:dyDescent="0.25">
      <c r="A250" s="129" t="s">
        <v>831</v>
      </c>
      <c r="B250" s="126" t="s">
        <v>282</v>
      </c>
      <c r="C250" s="61">
        <v>100</v>
      </c>
      <c r="D250" s="62" t="s">
        <v>260</v>
      </c>
      <c r="E250" s="62" t="s">
        <v>274</v>
      </c>
      <c r="F250" s="35">
        <f t="shared" si="43"/>
        <v>17402.7</v>
      </c>
      <c r="G250" s="35"/>
      <c r="H250" s="35">
        <v>0</v>
      </c>
      <c r="I250" s="31">
        <v>17402.7</v>
      </c>
      <c r="J250" s="35">
        <f t="shared" si="40"/>
        <v>17402.400000000001</v>
      </c>
      <c r="K250" s="35"/>
      <c r="L250" s="35">
        <v>0</v>
      </c>
      <c r="M250" s="31">
        <v>17402.400000000001</v>
      </c>
    </row>
    <row r="251" spans="1:14" ht="63" x14ac:dyDescent="0.25">
      <c r="A251" s="129" t="s">
        <v>832</v>
      </c>
      <c r="B251" s="126" t="s">
        <v>282</v>
      </c>
      <c r="C251" s="61">
        <v>200</v>
      </c>
      <c r="D251" s="62" t="s">
        <v>260</v>
      </c>
      <c r="E251" s="62" t="s">
        <v>274</v>
      </c>
      <c r="F251" s="35">
        <f t="shared" si="43"/>
        <v>16</v>
      </c>
      <c r="G251" s="35"/>
      <c r="H251" s="35"/>
      <c r="I251" s="31">
        <v>16</v>
      </c>
      <c r="J251" s="35">
        <f t="shared" si="40"/>
        <v>16</v>
      </c>
      <c r="K251" s="35"/>
      <c r="L251" s="35"/>
      <c r="M251" s="31">
        <v>16</v>
      </c>
    </row>
    <row r="252" spans="1:14" ht="47.25" x14ac:dyDescent="0.25">
      <c r="A252" s="129" t="s">
        <v>300</v>
      </c>
      <c r="B252" s="126" t="s">
        <v>301</v>
      </c>
      <c r="C252" s="61">
        <v>200</v>
      </c>
      <c r="D252" s="62" t="s">
        <v>260</v>
      </c>
      <c r="E252" s="62" t="s">
        <v>299</v>
      </c>
      <c r="F252" s="35">
        <f t="shared" si="43"/>
        <v>300</v>
      </c>
      <c r="G252" s="35"/>
      <c r="H252" s="35">
        <v>0</v>
      </c>
      <c r="I252" s="31">
        <v>300</v>
      </c>
      <c r="J252" s="35">
        <f t="shared" si="40"/>
        <v>233.8</v>
      </c>
      <c r="K252" s="35"/>
      <c r="L252" s="35">
        <v>0</v>
      </c>
      <c r="M252" s="31">
        <v>233.8</v>
      </c>
    </row>
    <row r="253" spans="1:14" ht="47.25" x14ac:dyDescent="0.25">
      <c r="A253" s="129" t="s">
        <v>300</v>
      </c>
      <c r="B253" s="126" t="s">
        <v>301</v>
      </c>
      <c r="C253" s="61">
        <v>800</v>
      </c>
      <c r="D253" s="62" t="s">
        <v>260</v>
      </c>
      <c r="E253" s="62" t="s">
        <v>299</v>
      </c>
      <c r="F253" s="35">
        <f t="shared" si="43"/>
        <v>310</v>
      </c>
      <c r="G253" s="35"/>
      <c r="H253" s="35">
        <v>0</v>
      </c>
      <c r="I253" s="31">
        <v>310</v>
      </c>
      <c r="J253" s="35">
        <f t="shared" si="40"/>
        <v>310</v>
      </c>
      <c r="K253" s="35"/>
      <c r="L253" s="35">
        <v>0</v>
      </c>
      <c r="M253" s="31">
        <v>310</v>
      </c>
    </row>
    <row r="254" spans="1:14" ht="63" x14ac:dyDescent="0.25">
      <c r="A254" s="129" t="s">
        <v>828</v>
      </c>
      <c r="B254" s="126" t="s">
        <v>284</v>
      </c>
      <c r="C254" s="61">
        <v>100</v>
      </c>
      <c r="D254" s="62" t="s">
        <v>260</v>
      </c>
      <c r="E254" s="62" t="s">
        <v>274</v>
      </c>
      <c r="F254" s="35">
        <f t="shared" si="43"/>
        <v>1754.2</v>
      </c>
      <c r="G254" s="35"/>
      <c r="H254" s="35">
        <v>0</v>
      </c>
      <c r="I254" s="31">
        <v>1754.2</v>
      </c>
      <c r="J254" s="35">
        <f t="shared" si="40"/>
        <v>1753.6</v>
      </c>
      <c r="K254" s="35"/>
      <c r="L254" s="35">
        <v>0</v>
      </c>
      <c r="M254" s="31">
        <v>1753.6</v>
      </c>
    </row>
    <row r="255" spans="1:14" ht="63" x14ac:dyDescent="0.25">
      <c r="A255" s="129" t="s">
        <v>313</v>
      </c>
      <c r="B255" s="126" t="s">
        <v>1092</v>
      </c>
      <c r="C255" s="61">
        <v>100</v>
      </c>
      <c r="D255" s="62" t="s">
        <v>260</v>
      </c>
      <c r="E255" s="62" t="s">
        <v>274</v>
      </c>
      <c r="F255" s="35">
        <f t="shared" si="43"/>
        <v>40.6</v>
      </c>
      <c r="G255" s="35"/>
      <c r="H255" s="35">
        <v>0</v>
      </c>
      <c r="I255" s="31">
        <v>40.6</v>
      </c>
      <c r="J255" s="35">
        <f t="shared" si="40"/>
        <v>40.5</v>
      </c>
      <c r="K255" s="35"/>
      <c r="L255" s="35">
        <v>0</v>
      </c>
      <c r="M255" s="31">
        <v>40.5</v>
      </c>
    </row>
    <row r="256" spans="1:14" ht="63" x14ac:dyDescent="0.25">
      <c r="A256" s="64" t="s">
        <v>995</v>
      </c>
      <c r="B256" s="126" t="s">
        <v>994</v>
      </c>
      <c r="C256" s="61">
        <v>100</v>
      </c>
      <c r="D256" s="62" t="s">
        <v>260</v>
      </c>
      <c r="E256" s="62" t="s">
        <v>274</v>
      </c>
      <c r="F256" s="35">
        <f t="shared" si="43"/>
        <v>8703.4</v>
      </c>
      <c r="G256" s="35"/>
      <c r="H256" s="35"/>
      <c r="I256" s="31">
        <v>8703.4</v>
      </c>
      <c r="J256" s="35">
        <f t="shared" si="40"/>
        <v>8703.4</v>
      </c>
      <c r="K256" s="35"/>
      <c r="L256" s="35"/>
      <c r="M256" s="31">
        <v>8703.4</v>
      </c>
    </row>
    <row r="257" spans="1:14" ht="63" x14ac:dyDescent="0.25">
      <c r="A257" s="64" t="s">
        <v>995</v>
      </c>
      <c r="B257" s="126" t="s">
        <v>994</v>
      </c>
      <c r="C257" s="61">
        <v>100</v>
      </c>
      <c r="D257" s="62" t="s">
        <v>326</v>
      </c>
      <c r="E257" s="62" t="s">
        <v>274</v>
      </c>
      <c r="F257" s="35">
        <f t="shared" si="43"/>
        <v>193.4</v>
      </c>
      <c r="G257" s="35"/>
      <c r="H257" s="35"/>
      <c r="I257" s="31">
        <v>193.4</v>
      </c>
      <c r="J257" s="35">
        <f t="shared" si="40"/>
        <v>193.4</v>
      </c>
      <c r="K257" s="35"/>
      <c r="L257" s="35"/>
      <c r="M257" s="31">
        <v>193.4</v>
      </c>
    </row>
    <row r="258" spans="1:14" ht="94.5" x14ac:dyDescent="0.25">
      <c r="A258" s="64" t="s">
        <v>992</v>
      </c>
      <c r="B258" s="126" t="s">
        <v>993</v>
      </c>
      <c r="C258" s="61">
        <v>100</v>
      </c>
      <c r="D258" s="62" t="s">
        <v>260</v>
      </c>
      <c r="E258" s="62" t="s">
        <v>274</v>
      </c>
      <c r="F258" s="35">
        <f t="shared" si="43"/>
        <v>934.6</v>
      </c>
      <c r="G258" s="35">
        <v>934.6</v>
      </c>
      <c r="H258" s="35"/>
      <c r="I258" s="31"/>
      <c r="J258" s="35">
        <f t="shared" si="40"/>
        <v>934.6</v>
      </c>
      <c r="K258" s="35">
        <v>934.6</v>
      </c>
      <c r="L258" s="35"/>
      <c r="M258" s="31"/>
    </row>
    <row r="259" spans="1:14" ht="47.25" customHeight="1" x14ac:dyDescent="0.25">
      <c r="A259" s="129" t="s">
        <v>833</v>
      </c>
      <c r="B259" s="126" t="s">
        <v>286</v>
      </c>
      <c r="C259" s="61">
        <v>100</v>
      </c>
      <c r="D259" s="62" t="s">
        <v>260</v>
      </c>
      <c r="E259" s="62" t="s">
        <v>274</v>
      </c>
      <c r="F259" s="35">
        <f t="shared" si="43"/>
        <v>288.60000000000002</v>
      </c>
      <c r="G259" s="35"/>
      <c r="H259" s="31">
        <v>288.60000000000002</v>
      </c>
      <c r="I259" s="35">
        <v>0</v>
      </c>
      <c r="J259" s="35">
        <f t="shared" si="40"/>
        <v>288.60000000000002</v>
      </c>
      <c r="K259" s="35"/>
      <c r="L259" s="31">
        <v>288.60000000000002</v>
      </c>
      <c r="M259" s="35">
        <v>0</v>
      </c>
    </row>
    <row r="260" spans="1:14" ht="63" x14ac:dyDescent="0.25">
      <c r="A260" s="129" t="s">
        <v>287</v>
      </c>
      <c r="B260" s="126" t="s">
        <v>288</v>
      </c>
      <c r="C260" s="61">
        <v>100</v>
      </c>
      <c r="D260" s="62" t="s">
        <v>260</v>
      </c>
      <c r="E260" s="62" t="s">
        <v>274</v>
      </c>
      <c r="F260" s="35">
        <f t="shared" si="43"/>
        <v>90.7</v>
      </c>
      <c r="G260" s="35"/>
      <c r="H260" s="31">
        <v>90.7</v>
      </c>
      <c r="I260" s="35">
        <v>0</v>
      </c>
      <c r="J260" s="35">
        <f t="shared" si="40"/>
        <v>90.6</v>
      </c>
      <c r="K260" s="35"/>
      <c r="L260" s="31">
        <v>90.6</v>
      </c>
      <c r="M260" s="35">
        <v>0</v>
      </c>
    </row>
    <row r="261" spans="1:14" ht="31.5" x14ac:dyDescent="0.25">
      <c r="A261" s="129" t="s">
        <v>289</v>
      </c>
      <c r="B261" s="126" t="s">
        <v>288</v>
      </c>
      <c r="C261" s="61">
        <v>200</v>
      </c>
      <c r="D261" s="62" t="s">
        <v>260</v>
      </c>
      <c r="E261" s="62" t="s">
        <v>274</v>
      </c>
      <c r="F261" s="35">
        <f t="shared" si="43"/>
        <v>191.1</v>
      </c>
      <c r="G261" s="35"/>
      <c r="H261" s="31">
        <v>191.1</v>
      </c>
      <c r="I261" s="35">
        <v>0</v>
      </c>
      <c r="J261" s="35">
        <f t="shared" si="40"/>
        <v>182.1</v>
      </c>
      <c r="K261" s="35"/>
      <c r="L261" s="31">
        <v>182.1</v>
      </c>
      <c r="M261" s="35">
        <v>0</v>
      </c>
    </row>
    <row r="262" spans="1:14" ht="110.25" x14ac:dyDescent="0.25">
      <c r="A262" s="129" t="s">
        <v>834</v>
      </c>
      <c r="B262" s="126" t="s">
        <v>329</v>
      </c>
      <c r="C262" s="61">
        <v>100</v>
      </c>
      <c r="D262" s="62" t="s">
        <v>326</v>
      </c>
      <c r="E262" s="62" t="s">
        <v>274</v>
      </c>
      <c r="F262" s="35">
        <f t="shared" si="43"/>
        <v>2192.3000000000002</v>
      </c>
      <c r="G262" s="31">
        <v>2192.3000000000002</v>
      </c>
      <c r="H262" s="35"/>
      <c r="I262" s="35"/>
      <c r="J262" s="35">
        <f t="shared" si="40"/>
        <v>2192.1</v>
      </c>
      <c r="K262" s="31">
        <v>2192.1</v>
      </c>
      <c r="L262" s="35"/>
      <c r="M262" s="35"/>
    </row>
    <row r="263" spans="1:14" ht="78.75" x14ac:dyDescent="0.25">
      <c r="A263" s="129" t="s">
        <v>330</v>
      </c>
      <c r="B263" s="126" t="s">
        <v>329</v>
      </c>
      <c r="C263" s="61">
        <v>200</v>
      </c>
      <c r="D263" s="62" t="s">
        <v>326</v>
      </c>
      <c r="E263" s="62" t="s">
        <v>274</v>
      </c>
      <c r="F263" s="35">
        <f t="shared" si="43"/>
        <v>149.5</v>
      </c>
      <c r="G263" s="31">
        <v>149.5</v>
      </c>
      <c r="H263" s="35"/>
      <c r="I263" s="35"/>
      <c r="J263" s="35">
        <f t="shared" si="40"/>
        <v>149.4</v>
      </c>
      <c r="K263" s="31">
        <v>149.4</v>
      </c>
      <c r="L263" s="35"/>
      <c r="M263" s="35"/>
    </row>
    <row r="264" spans="1:14" s="5" customFormat="1" ht="31.5" x14ac:dyDescent="0.25">
      <c r="A264" s="39" t="s">
        <v>303</v>
      </c>
      <c r="B264" s="123" t="s">
        <v>835</v>
      </c>
      <c r="C264" s="61"/>
      <c r="D264" s="62"/>
      <c r="E264" s="62"/>
      <c r="F264" s="115">
        <f t="shared" si="43"/>
        <v>225827.5</v>
      </c>
      <c r="G264" s="115">
        <f>G265+G290</f>
        <v>867.9</v>
      </c>
      <c r="H264" s="115">
        <f>H265+H290</f>
        <v>1880.8</v>
      </c>
      <c r="I264" s="115">
        <f>I265+I290</f>
        <v>223078.8</v>
      </c>
      <c r="J264" s="115">
        <f t="shared" si="40"/>
        <v>218044.1</v>
      </c>
      <c r="K264" s="115">
        <f>K265+K290</f>
        <v>867.9</v>
      </c>
      <c r="L264" s="115">
        <f>L265+L290</f>
        <v>1880.7</v>
      </c>
      <c r="M264" s="115">
        <f>M265+M290</f>
        <v>215295.5</v>
      </c>
      <c r="N264" s="17"/>
    </row>
    <row r="265" spans="1:14" ht="31.5" x14ac:dyDescent="0.25">
      <c r="A265" s="39" t="s">
        <v>305</v>
      </c>
      <c r="B265" s="135" t="s">
        <v>836</v>
      </c>
      <c r="C265" s="56"/>
      <c r="D265" s="57"/>
      <c r="E265" s="57"/>
      <c r="F265" s="115">
        <f t="shared" si="43"/>
        <v>88749.199999999983</v>
      </c>
      <c r="G265" s="115">
        <f>SUBTOTAL(9,G266:G289)</f>
        <v>867.9</v>
      </c>
      <c r="H265" s="115">
        <f>SUBTOTAL(9,H266:H289)</f>
        <v>1880.8</v>
      </c>
      <c r="I265" s="115">
        <f>SUBTOTAL(9,I266:I289)</f>
        <v>86000.499999999985</v>
      </c>
      <c r="J265" s="115">
        <f t="shared" si="40"/>
        <v>82357</v>
      </c>
      <c r="K265" s="115">
        <f>SUBTOTAL(9,K266:K289)</f>
        <v>867.9</v>
      </c>
      <c r="L265" s="115">
        <f>SUBTOTAL(9,L266:L289)</f>
        <v>1880.7</v>
      </c>
      <c r="M265" s="115">
        <f>SUBTOTAL(9,M266:M289)</f>
        <v>79608.399999999994</v>
      </c>
    </row>
    <row r="266" spans="1:14" ht="63" x14ac:dyDescent="0.25">
      <c r="A266" s="129" t="s">
        <v>830</v>
      </c>
      <c r="B266" s="126" t="s">
        <v>473</v>
      </c>
      <c r="C266" s="61">
        <v>100</v>
      </c>
      <c r="D266" s="62" t="s">
        <v>260</v>
      </c>
      <c r="E266" s="62" t="s">
        <v>462</v>
      </c>
      <c r="F266" s="35">
        <f t="shared" si="43"/>
        <v>34510</v>
      </c>
      <c r="G266" s="35"/>
      <c r="H266" s="35">
        <v>0</v>
      </c>
      <c r="I266" s="31">
        <v>34510</v>
      </c>
      <c r="J266" s="35">
        <f t="shared" si="40"/>
        <v>34509.800000000003</v>
      </c>
      <c r="K266" s="35"/>
      <c r="L266" s="35">
        <v>0</v>
      </c>
      <c r="M266" s="31">
        <v>34509.800000000003</v>
      </c>
    </row>
    <row r="267" spans="1:14" ht="63" x14ac:dyDescent="0.25">
      <c r="A267" s="129" t="s">
        <v>277</v>
      </c>
      <c r="B267" s="126" t="s">
        <v>473</v>
      </c>
      <c r="C267" s="61">
        <v>100</v>
      </c>
      <c r="D267" s="62" t="s">
        <v>346</v>
      </c>
      <c r="E267" s="62" t="s">
        <v>462</v>
      </c>
      <c r="F267" s="35">
        <f t="shared" si="43"/>
        <v>14443.3</v>
      </c>
      <c r="G267" s="35"/>
      <c r="H267" s="35">
        <v>0</v>
      </c>
      <c r="I267" s="31">
        <v>14443.3</v>
      </c>
      <c r="J267" s="35">
        <f t="shared" si="40"/>
        <v>14443.3</v>
      </c>
      <c r="K267" s="35"/>
      <c r="L267" s="35">
        <v>0</v>
      </c>
      <c r="M267" s="31">
        <v>14443.3</v>
      </c>
    </row>
    <row r="268" spans="1:14" ht="47.25" x14ac:dyDescent="0.25">
      <c r="A268" s="129" t="s">
        <v>279</v>
      </c>
      <c r="B268" s="126" t="s">
        <v>473</v>
      </c>
      <c r="C268" s="61">
        <v>200</v>
      </c>
      <c r="D268" s="62" t="s">
        <v>260</v>
      </c>
      <c r="E268" s="62" t="s">
        <v>462</v>
      </c>
      <c r="F268" s="35">
        <f t="shared" si="43"/>
        <v>2246.6999999999998</v>
      </c>
      <c r="G268" s="35"/>
      <c r="H268" s="35">
        <v>0</v>
      </c>
      <c r="I268" s="31">
        <v>2246.6999999999998</v>
      </c>
      <c r="J268" s="35">
        <f t="shared" si="40"/>
        <v>2235.6999999999998</v>
      </c>
      <c r="K268" s="35"/>
      <c r="L268" s="35">
        <v>0</v>
      </c>
      <c r="M268" s="31">
        <v>2235.6999999999998</v>
      </c>
    </row>
    <row r="269" spans="1:14" ht="47.25" x14ac:dyDescent="0.25">
      <c r="A269" s="129" t="s">
        <v>279</v>
      </c>
      <c r="B269" s="126" t="s">
        <v>473</v>
      </c>
      <c r="C269" s="61">
        <v>200</v>
      </c>
      <c r="D269" s="62" t="s">
        <v>346</v>
      </c>
      <c r="E269" s="62" t="s">
        <v>462</v>
      </c>
      <c r="F269" s="35">
        <f t="shared" si="43"/>
        <v>522</v>
      </c>
      <c r="G269" s="35"/>
      <c r="H269" s="35">
        <v>0</v>
      </c>
      <c r="I269" s="31">
        <v>522</v>
      </c>
      <c r="J269" s="35">
        <f t="shared" si="40"/>
        <v>505.7</v>
      </c>
      <c r="K269" s="35"/>
      <c r="L269" s="35">
        <v>0</v>
      </c>
      <c r="M269" s="31">
        <v>505.7</v>
      </c>
    </row>
    <row r="270" spans="1:14" ht="31.5" x14ac:dyDescent="0.25">
      <c r="A270" s="129" t="s">
        <v>280</v>
      </c>
      <c r="B270" s="126" t="s">
        <v>473</v>
      </c>
      <c r="C270" s="61">
        <v>800</v>
      </c>
      <c r="D270" s="62" t="s">
        <v>260</v>
      </c>
      <c r="E270" s="62" t="s">
        <v>462</v>
      </c>
      <c r="F270" s="35">
        <f t="shared" si="43"/>
        <v>19.7</v>
      </c>
      <c r="G270" s="35"/>
      <c r="H270" s="35">
        <v>0</v>
      </c>
      <c r="I270" s="31">
        <v>19.7</v>
      </c>
      <c r="J270" s="35">
        <f t="shared" si="40"/>
        <v>19.600000000000001</v>
      </c>
      <c r="K270" s="35"/>
      <c r="L270" s="35">
        <v>0</v>
      </c>
      <c r="M270" s="31">
        <v>19.600000000000001</v>
      </c>
    </row>
    <row r="271" spans="1:14" ht="31.5" hidden="1" x14ac:dyDescent="0.25">
      <c r="A271" s="129" t="s">
        <v>280</v>
      </c>
      <c r="B271" s="126" t="s">
        <v>473</v>
      </c>
      <c r="C271" s="61">
        <v>800</v>
      </c>
      <c r="D271" s="62" t="s">
        <v>346</v>
      </c>
      <c r="E271" s="62" t="s">
        <v>462</v>
      </c>
      <c r="F271" s="35">
        <f t="shared" si="43"/>
        <v>0</v>
      </c>
      <c r="G271" s="35"/>
      <c r="H271" s="35"/>
      <c r="I271" s="35"/>
      <c r="J271" s="35">
        <f t="shared" si="40"/>
        <v>0</v>
      </c>
      <c r="K271" s="35"/>
      <c r="L271" s="35"/>
      <c r="M271" s="35"/>
    </row>
    <row r="272" spans="1:14" ht="94.5" x14ac:dyDescent="0.25">
      <c r="A272" s="129" t="s">
        <v>831</v>
      </c>
      <c r="B272" s="126" t="s">
        <v>474</v>
      </c>
      <c r="C272" s="61">
        <v>100</v>
      </c>
      <c r="D272" s="62" t="s">
        <v>260</v>
      </c>
      <c r="E272" s="62" t="s">
        <v>462</v>
      </c>
      <c r="F272" s="35">
        <f t="shared" si="43"/>
        <v>2133.6999999999998</v>
      </c>
      <c r="G272" s="35"/>
      <c r="H272" s="35">
        <v>0</v>
      </c>
      <c r="I272" s="31">
        <v>2133.6999999999998</v>
      </c>
      <c r="J272" s="35">
        <f t="shared" si="40"/>
        <v>2133.6</v>
      </c>
      <c r="K272" s="35"/>
      <c r="L272" s="35">
        <v>0</v>
      </c>
      <c r="M272" s="31">
        <v>2133.6</v>
      </c>
    </row>
    <row r="273" spans="1:14" s="14" customFormat="1" ht="94.5" x14ac:dyDescent="0.25">
      <c r="A273" s="129" t="s">
        <v>281</v>
      </c>
      <c r="B273" s="126" t="s">
        <v>474</v>
      </c>
      <c r="C273" s="61">
        <v>100</v>
      </c>
      <c r="D273" s="62" t="s">
        <v>346</v>
      </c>
      <c r="E273" s="62" t="s">
        <v>462</v>
      </c>
      <c r="F273" s="35">
        <f t="shared" si="43"/>
        <v>1004.7</v>
      </c>
      <c r="G273" s="35"/>
      <c r="H273" s="35">
        <v>0</v>
      </c>
      <c r="I273" s="31">
        <v>1004.7</v>
      </c>
      <c r="J273" s="35">
        <f t="shared" si="40"/>
        <v>1004.5</v>
      </c>
      <c r="K273" s="35"/>
      <c r="L273" s="35">
        <v>0</v>
      </c>
      <c r="M273" s="31">
        <v>1004.5</v>
      </c>
    </row>
    <row r="274" spans="1:14" s="14" customFormat="1" ht="63" hidden="1" x14ac:dyDescent="0.25">
      <c r="A274" s="129" t="s">
        <v>283</v>
      </c>
      <c r="B274" s="126" t="s">
        <v>474</v>
      </c>
      <c r="C274" s="61">
        <v>200</v>
      </c>
      <c r="D274" s="62" t="s">
        <v>260</v>
      </c>
      <c r="E274" s="62" t="s">
        <v>462</v>
      </c>
      <c r="F274" s="35">
        <f t="shared" si="43"/>
        <v>0</v>
      </c>
      <c r="G274" s="35"/>
      <c r="H274" s="35"/>
      <c r="I274" s="35"/>
      <c r="J274" s="35">
        <f t="shared" si="40"/>
        <v>0</v>
      </c>
      <c r="K274" s="35"/>
      <c r="L274" s="35"/>
      <c r="M274" s="35"/>
    </row>
    <row r="275" spans="1:14" ht="63" hidden="1" x14ac:dyDescent="0.25">
      <c r="A275" s="129" t="s">
        <v>832</v>
      </c>
      <c r="B275" s="126" t="s">
        <v>474</v>
      </c>
      <c r="C275" s="61">
        <v>200</v>
      </c>
      <c r="D275" s="62" t="s">
        <v>346</v>
      </c>
      <c r="E275" s="62" t="s">
        <v>462</v>
      </c>
      <c r="F275" s="35">
        <f t="shared" si="43"/>
        <v>0</v>
      </c>
      <c r="G275" s="35"/>
      <c r="H275" s="35"/>
      <c r="I275" s="35">
        <v>0</v>
      </c>
      <c r="J275" s="35">
        <f t="shared" si="40"/>
        <v>0</v>
      </c>
      <c r="K275" s="35"/>
      <c r="L275" s="35"/>
      <c r="M275" s="35">
        <v>0</v>
      </c>
    </row>
    <row r="276" spans="1:14" ht="63" x14ac:dyDescent="0.25">
      <c r="A276" s="129" t="s">
        <v>828</v>
      </c>
      <c r="B276" s="126" t="s">
        <v>475</v>
      </c>
      <c r="C276" s="61">
        <v>100</v>
      </c>
      <c r="D276" s="62" t="s">
        <v>260</v>
      </c>
      <c r="E276" s="62" t="s">
        <v>462</v>
      </c>
      <c r="F276" s="35">
        <f t="shared" si="43"/>
        <v>660.2</v>
      </c>
      <c r="G276" s="35"/>
      <c r="H276" s="35">
        <v>0</v>
      </c>
      <c r="I276" s="31">
        <v>660.2</v>
      </c>
      <c r="J276" s="35">
        <f t="shared" si="40"/>
        <v>650.70000000000005</v>
      </c>
      <c r="K276" s="35"/>
      <c r="L276" s="35">
        <v>0</v>
      </c>
      <c r="M276" s="31">
        <v>650.70000000000005</v>
      </c>
    </row>
    <row r="277" spans="1:14" ht="63" x14ac:dyDescent="0.25">
      <c r="A277" s="129" t="s">
        <v>828</v>
      </c>
      <c r="B277" s="126" t="s">
        <v>475</v>
      </c>
      <c r="C277" s="61">
        <v>100</v>
      </c>
      <c r="D277" s="62" t="s">
        <v>346</v>
      </c>
      <c r="E277" s="62" t="s">
        <v>462</v>
      </c>
      <c r="F277" s="35">
        <f t="shared" si="43"/>
        <v>404.6</v>
      </c>
      <c r="G277" s="35"/>
      <c r="H277" s="35">
        <v>0</v>
      </c>
      <c r="I277" s="31">
        <v>404.6</v>
      </c>
      <c r="J277" s="35">
        <f t="shared" si="40"/>
        <v>404.6</v>
      </c>
      <c r="K277" s="35"/>
      <c r="L277" s="35">
        <v>0</v>
      </c>
      <c r="M277" s="31">
        <v>404.6</v>
      </c>
    </row>
    <row r="278" spans="1:14" ht="15.75" x14ac:dyDescent="0.25">
      <c r="A278" s="129" t="s">
        <v>478</v>
      </c>
      <c r="B278" s="126" t="s">
        <v>479</v>
      </c>
      <c r="C278" s="61">
        <v>100</v>
      </c>
      <c r="D278" s="62" t="s">
        <v>260</v>
      </c>
      <c r="E278" s="62" t="s">
        <v>462</v>
      </c>
      <c r="F278" s="35">
        <f t="shared" si="43"/>
        <v>303.89999999999998</v>
      </c>
      <c r="G278" s="35"/>
      <c r="H278" s="35"/>
      <c r="I278" s="35">
        <v>303.89999999999998</v>
      </c>
      <c r="J278" s="35">
        <f t="shared" si="40"/>
        <v>303.8</v>
      </c>
      <c r="K278" s="35"/>
      <c r="L278" s="35"/>
      <c r="M278" s="35">
        <v>303.8</v>
      </c>
    </row>
    <row r="279" spans="1:14" ht="15.75" hidden="1" x14ac:dyDescent="0.25">
      <c r="A279" s="129" t="s">
        <v>478</v>
      </c>
      <c r="B279" s="124" t="s">
        <v>479</v>
      </c>
      <c r="C279" s="61">
        <v>800</v>
      </c>
      <c r="D279" s="62" t="s">
        <v>260</v>
      </c>
      <c r="E279" s="62" t="s">
        <v>477</v>
      </c>
      <c r="F279" s="35">
        <f t="shared" si="43"/>
        <v>0</v>
      </c>
      <c r="G279" s="35"/>
      <c r="H279" s="35">
        <v>0</v>
      </c>
      <c r="I279" s="31">
        <v>0</v>
      </c>
      <c r="J279" s="35">
        <f t="shared" si="40"/>
        <v>0</v>
      </c>
      <c r="K279" s="35"/>
      <c r="L279" s="35">
        <v>0</v>
      </c>
      <c r="M279" s="31">
        <v>0</v>
      </c>
    </row>
    <row r="280" spans="1:14" ht="31.5" x14ac:dyDescent="0.25">
      <c r="A280" s="129" t="s">
        <v>307</v>
      </c>
      <c r="B280" s="124" t="s">
        <v>308</v>
      </c>
      <c r="C280" s="61">
        <v>200</v>
      </c>
      <c r="D280" s="62" t="s">
        <v>260</v>
      </c>
      <c r="E280" s="62" t="s">
        <v>299</v>
      </c>
      <c r="F280" s="35">
        <f t="shared" si="43"/>
        <v>17794</v>
      </c>
      <c r="G280" s="35"/>
      <c r="H280" s="35">
        <v>0</v>
      </c>
      <c r="I280" s="31">
        <v>17794</v>
      </c>
      <c r="J280" s="35">
        <f t="shared" si="40"/>
        <v>11439.4</v>
      </c>
      <c r="K280" s="35"/>
      <c r="L280" s="35">
        <v>0</v>
      </c>
      <c r="M280" s="31">
        <v>11439.4</v>
      </c>
    </row>
    <row r="281" spans="1:14" ht="31.5" x14ac:dyDescent="0.25">
      <c r="A281" s="129" t="s">
        <v>309</v>
      </c>
      <c r="B281" s="124" t="s">
        <v>308</v>
      </c>
      <c r="C281" s="61">
        <v>800</v>
      </c>
      <c r="D281" s="62" t="s">
        <v>260</v>
      </c>
      <c r="E281" s="62" t="s">
        <v>299</v>
      </c>
      <c r="F281" s="35">
        <f t="shared" si="43"/>
        <v>2.9</v>
      </c>
      <c r="G281" s="35"/>
      <c r="H281" s="35">
        <v>0</v>
      </c>
      <c r="I281" s="35">
        <v>2.9</v>
      </c>
      <c r="J281" s="35">
        <f t="shared" ref="J281:J303" si="48">K281+L281+M281</f>
        <v>2.9</v>
      </c>
      <c r="K281" s="35"/>
      <c r="L281" s="35">
        <v>0</v>
      </c>
      <c r="M281" s="35">
        <v>2.9</v>
      </c>
    </row>
    <row r="282" spans="1:14" ht="31.5" x14ac:dyDescent="0.25">
      <c r="A282" s="65" t="s">
        <v>939</v>
      </c>
      <c r="B282" s="124" t="s">
        <v>940</v>
      </c>
      <c r="C282" s="61">
        <v>400</v>
      </c>
      <c r="D282" s="62" t="s">
        <v>260</v>
      </c>
      <c r="E282" s="62" t="s">
        <v>299</v>
      </c>
      <c r="F282" s="35">
        <f t="shared" si="43"/>
        <v>5000</v>
      </c>
      <c r="G282" s="35"/>
      <c r="H282" s="35"/>
      <c r="I282" s="35">
        <v>5000</v>
      </c>
      <c r="J282" s="35">
        <f t="shared" si="48"/>
        <v>5000</v>
      </c>
      <c r="K282" s="35"/>
      <c r="L282" s="35"/>
      <c r="M282" s="35">
        <v>5000</v>
      </c>
    </row>
    <row r="283" spans="1:14" ht="63" x14ac:dyDescent="0.25">
      <c r="A283" s="64" t="s">
        <v>995</v>
      </c>
      <c r="B283" s="126" t="s">
        <v>997</v>
      </c>
      <c r="C283" s="61">
        <v>100</v>
      </c>
      <c r="D283" s="62" t="s">
        <v>260</v>
      </c>
      <c r="E283" s="62" t="s">
        <v>274</v>
      </c>
      <c r="F283" s="35">
        <f t="shared" si="43"/>
        <v>208.3</v>
      </c>
      <c r="G283" s="35"/>
      <c r="H283" s="35"/>
      <c r="I283" s="31">
        <v>208.3</v>
      </c>
      <c r="J283" s="35">
        <f t="shared" si="48"/>
        <v>208.3</v>
      </c>
      <c r="K283" s="35"/>
      <c r="L283" s="35"/>
      <c r="M283" s="31">
        <v>208.3</v>
      </c>
    </row>
    <row r="284" spans="1:14" ht="63" x14ac:dyDescent="0.25">
      <c r="A284" s="64" t="s">
        <v>995</v>
      </c>
      <c r="B284" s="126" t="s">
        <v>997</v>
      </c>
      <c r="C284" s="61">
        <v>100</v>
      </c>
      <c r="D284" s="62" t="s">
        <v>260</v>
      </c>
      <c r="E284" s="62" t="s">
        <v>462</v>
      </c>
      <c r="F284" s="35">
        <f t="shared" si="43"/>
        <v>4803.6000000000004</v>
      </c>
      <c r="G284" s="35"/>
      <c r="H284" s="35"/>
      <c r="I284" s="31">
        <v>4803.6000000000004</v>
      </c>
      <c r="J284" s="35">
        <f t="shared" si="48"/>
        <v>4803.6000000000004</v>
      </c>
      <c r="K284" s="35"/>
      <c r="L284" s="35"/>
      <c r="M284" s="31">
        <v>4803.6000000000004</v>
      </c>
    </row>
    <row r="285" spans="1:14" ht="63" x14ac:dyDescent="0.25">
      <c r="A285" s="64" t="s">
        <v>995</v>
      </c>
      <c r="B285" s="126" t="s">
        <v>997</v>
      </c>
      <c r="C285" s="61">
        <v>100</v>
      </c>
      <c r="D285" s="62" t="s">
        <v>346</v>
      </c>
      <c r="E285" s="62" t="s">
        <v>462</v>
      </c>
      <c r="F285" s="35">
        <f t="shared" si="43"/>
        <v>1942.9</v>
      </c>
      <c r="G285" s="35"/>
      <c r="H285" s="35"/>
      <c r="I285" s="31">
        <v>1942.9</v>
      </c>
      <c r="J285" s="35">
        <f t="shared" si="48"/>
        <v>1942.9</v>
      </c>
      <c r="K285" s="35"/>
      <c r="L285" s="35"/>
      <c r="M285" s="31">
        <v>1942.9</v>
      </c>
    </row>
    <row r="286" spans="1:14" ht="63" x14ac:dyDescent="0.25">
      <c r="A286" s="129" t="s">
        <v>837</v>
      </c>
      <c r="B286" s="126" t="s">
        <v>514</v>
      </c>
      <c r="C286" s="61">
        <v>100</v>
      </c>
      <c r="D286" s="62" t="s">
        <v>260</v>
      </c>
      <c r="E286" s="62" t="s">
        <v>274</v>
      </c>
      <c r="F286" s="35">
        <f t="shared" si="43"/>
        <v>1876.1</v>
      </c>
      <c r="G286" s="35"/>
      <c r="H286" s="31">
        <v>1876.1</v>
      </c>
      <c r="I286" s="35"/>
      <c r="J286" s="35">
        <f t="shared" si="48"/>
        <v>1876</v>
      </c>
      <c r="K286" s="35"/>
      <c r="L286" s="31">
        <v>1876</v>
      </c>
      <c r="M286" s="35"/>
    </row>
    <row r="287" spans="1:14" s="5" customFormat="1" ht="32.25" customHeight="1" x14ac:dyDescent="0.25">
      <c r="A287" s="129" t="s">
        <v>515</v>
      </c>
      <c r="B287" s="126" t="s">
        <v>514</v>
      </c>
      <c r="C287" s="61">
        <v>200</v>
      </c>
      <c r="D287" s="62" t="s">
        <v>260</v>
      </c>
      <c r="E287" s="62" t="s">
        <v>274</v>
      </c>
      <c r="F287" s="35">
        <f t="shared" si="43"/>
        <v>4.7</v>
      </c>
      <c r="G287" s="35"/>
      <c r="H287" s="31">
        <v>4.7</v>
      </c>
      <c r="I287" s="35"/>
      <c r="J287" s="35">
        <f t="shared" si="48"/>
        <v>4.7</v>
      </c>
      <c r="K287" s="35"/>
      <c r="L287" s="31">
        <v>4.7</v>
      </c>
      <c r="M287" s="35"/>
      <c r="N287" s="17"/>
    </row>
    <row r="288" spans="1:14" s="5" customFormat="1" ht="94.5" x14ac:dyDescent="0.25">
      <c r="A288" s="64" t="s">
        <v>992</v>
      </c>
      <c r="B288" s="126" t="s">
        <v>998</v>
      </c>
      <c r="C288" s="61">
        <v>100</v>
      </c>
      <c r="D288" s="62" t="s">
        <v>260</v>
      </c>
      <c r="E288" s="62" t="s">
        <v>462</v>
      </c>
      <c r="F288" s="35">
        <f t="shared" si="43"/>
        <v>514.79999999999995</v>
      </c>
      <c r="G288" s="35">
        <v>514.79999999999995</v>
      </c>
      <c r="H288" s="31"/>
      <c r="I288" s="35"/>
      <c r="J288" s="35">
        <f t="shared" si="48"/>
        <v>514.79999999999995</v>
      </c>
      <c r="K288" s="35">
        <v>514.79999999999995</v>
      </c>
      <c r="L288" s="31"/>
      <c r="M288" s="35"/>
      <c r="N288" s="17"/>
    </row>
    <row r="289" spans="1:14" s="5" customFormat="1" ht="94.5" x14ac:dyDescent="0.25">
      <c r="A289" s="64" t="s">
        <v>992</v>
      </c>
      <c r="B289" s="126" t="s">
        <v>998</v>
      </c>
      <c r="C289" s="61">
        <v>100</v>
      </c>
      <c r="D289" s="62" t="s">
        <v>346</v>
      </c>
      <c r="E289" s="62" t="s">
        <v>462</v>
      </c>
      <c r="F289" s="35">
        <f t="shared" si="43"/>
        <v>353.1</v>
      </c>
      <c r="G289" s="35">
        <v>353.1</v>
      </c>
      <c r="H289" s="31"/>
      <c r="I289" s="35"/>
      <c r="J289" s="35">
        <f t="shared" si="48"/>
        <v>353.1</v>
      </c>
      <c r="K289" s="35">
        <v>353.1</v>
      </c>
      <c r="L289" s="31"/>
      <c r="M289" s="35"/>
      <c r="N289" s="17"/>
    </row>
    <row r="290" spans="1:14" s="5" customFormat="1" ht="15.75" x14ac:dyDescent="0.25">
      <c r="A290" s="39" t="s">
        <v>310</v>
      </c>
      <c r="B290" s="135" t="s">
        <v>838</v>
      </c>
      <c r="C290" s="56"/>
      <c r="D290" s="57"/>
      <c r="E290" s="57"/>
      <c r="F290" s="115">
        <f t="shared" si="43"/>
        <v>137078.29999999999</v>
      </c>
      <c r="G290" s="115">
        <f>SUBTOTAL(9,G291:G302)</f>
        <v>0</v>
      </c>
      <c r="H290" s="115">
        <f>SUBTOTAL(9,H291:H302)</f>
        <v>0</v>
      </c>
      <c r="I290" s="115">
        <f>SUBTOTAL(9,I291:I302)</f>
        <v>137078.29999999999</v>
      </c>
      <c r="J290" s="115">
        <f t="shared" si="48"/>
        <v>135687.1</v>
      </c>
      <c r="K290" s="115">
        <f>SUBTOTAL(9,K291:K302)</f>
        <v>0</v>
      </c>
      <c r="L290" s="115">
        <f>SUBTOTAL(9,L291:L302)</f>
        <v>0</v>
      </c>
      <c r="M290" s="115">
        <f>SUBTOTAL(9,M291:M302)</f>
        <v>135687.1</v>
      </c>
      <c r="N290" s="17"/>
    </row>
    <row r="291" spans="1:14" s="14" customFormat="1" ht="63" x14ac:dyDescent="0.25">
      <c r="A291" s="134" t="s">
        <v>271</v>
      </c>
      <c r="B291" s="126" t="s">
        <v>312</v>
      </c>
      <c r="C291" s="61">
        <v>100</v>
      </c>
      <c r="D291" s="62" t="s">
        <v>260</v>
      </c>
      <c r="E291" s="62" t="s">
        <v>299</v>
      </c>
      <c r="F291" s="35">
        <f t="shared" si="43"/>
        <v>1673.5</v>
      </c>
      <c r="G291" s="115"/>
      <c r="H291" s="115"/>
      <c r="I291" s="35">
        <v>1673.5</v>
      </c>
      <c r="J291" s="35">
        <f t="shared" si="48"/>
        <v>1673.4</v>
      </c>
      <c r="K291" s="115"/>
      <c r="L291" s="115"/>
      <c r="M291" s="35">
        <v>1673.4</v>
      </c>
    </row>
    <row r="292" spans="1:14" s="14" customFormat="1" ht="63" x14ac:dyDescent="0.25">
      <c r="A292" s="134" t="s">
        <v>271</v>
      </c>
      <c r="B292" s="126" t="s">
        <v>312</v>
      </c>
      <c r="C292" s="61">
        <v>100</v>
      </c>
      <c r="D292" s="62" t="s">
        <v>326</v>
      </c>
      <c r="E292" s="62" t="s">
        <v>346</v>
      </c>
      <c r="F292" s="35">
        <f t="shared" si="43"/>
        <v>202.4</v>
      </c>
      <c r="G292" s="115"/>
      <c r="H292" s="115"/>
      <c r="I292" s="35">
        <v>202.4</v>
      </c>
      <c r="J292" s="35">
        <f t="shared" si="48"/>
        <v>202.4</v>
      </c>
      <c r="K292" s="115"/>
      <c r="L292" s="115"/>
      <c r="M292" s="35">
        <v>202.4</v>
      </c>
    </row>
    <row r="293" spans="1:14" ht="63" hidden="1" x14ac:dyDescent="0.25">
      <c r="A293" s="134" t="s">
        <v>313</v>
      </c>
      <c r="B293" s="126" t="s">
        <v>314</v>
      </c>
      <c r="C293" s="61">
        <v>100</v>
      </c>
      <c r="D293" s="62" t="s">
        <v>260</v>
      </c>
      <c r="E293" s="62" t="s">
        <v>299</v>
      </c>
      <c r="F293" s="35">
        <f t="shared" si="43"/>
        <v>0</v>
      </c>
      <c r="G293" s="115"/>
      <c r="H293" s="115"/>
      <c r="I293" s="35"/>
      <c r="J293" s="35">
        <f t="shared" si="48"/>
        <v>0</v>
      </c>
      <c r="K293" s="115"/>
      <c r="L293" s="115"/>
      <c r="M293" s="35"/>
    </row>
    <row r="294" spans="1:14" ht="63" x14ac:dyDescent="0.25">
      <c r="A294" s="64" t="s">
        <v>343</v>
      </c>
      <c r="B294" s="61" t="s">
        <v>344</v>
      </c>
      <c r="C294" s="61">
        <v>100</v>
      </c>
      <c r="D294" s="62" t="s">
        <v>326</v>
      </c>
      <c r="E294" s="62" t="s">
        <v>346</v>
      </c>
      <c r="F294" s="35">
        <f t="shared" si="43"/>
        <v>7371.2</v>
      </c>
      <c r="G294" s="35"/>
      <c r="H294" s="35">
        <v>0</v>
      </c>
      <c r="I294" s="31">
        <v>7371.2</v>
      </c>
      <c r="J294" s="35">
        <f t="shared" si="48"/>
        <v>7371.2</v>
      </c>
      <c r="K294" s="35"/>
      <c r="L294" s="35">
        <v>0</v>
      </c>
      <c r="M294" s="31">
        <v>7371.2</v>
      </c>
    </row>
    <row r="295" spans="1:14" ht="47.25" hidden="1" x14ac:dyDescent="0.25">
      <c r="A295" s="64" t="s">
        <v>345</v>
      </c>
      <c r="B295" s="61" t="s">
        <v>344</v>
      </c>
      <c r="C295" s="61">
        <v>200</v>
      </c>
      <c r="D295" s="62" t="s">
        <v>326</v>
      </c>
      <c r="E295" s="62" t="s">
        <v>331</v>
      </c>
      <c r="F295" s="35">
        <f t="shared" si="43"/>
        <v>0</v>
      </c>
      <c r="G295" s="35"/>
      <c r="H295" s="35">
        <v>0</v>
      </c>
      <c r="I295" s="35"/>
      <c r="J295" s="35">
        <f t="shared" si="48"/>
        <v>0</v>
      </c>
      <c r="K295" s="35"/>
      <c r="L295" s="35">
        <v>0</v>
      </c>
      <c r="M295" s="35"/>
    </row>
    <row r="296" spans="1:14" ht="78.75" x14ac:dyDescent="0.25">
      <c r="A296" s="129" t="s">
        <v>839</v>
      </c>
      <c r="B296" s="126" t="s">
        <v>840</v>
      </c>
      <c r="C296" s="61">
        <v>100</v>
      </c>
      <c r="D296" s="62" t="s">
        <v>260</v>
      </c>
      <c r="E296" s="62" t="s">
        <v>299</v>
      </c>
      <c r="F296" s="35">
        <f t="shared" si="43"/>
        <v>35217.800000000003</v>
      </c>
      <c r="G296" s="35"/>
      <c r="H296" s="35">
        <v>0</v>
      </c>
      <c r="I296" s="35">
        <v>35217.800000000003</v>
      </c>
      <c r="J296" s="35">
        <f t="shared" si="48"/>
        <v>35217.599999999999</v>
      </c>
      <c r="K296" s="35"/>
      <c r="L296" s="35">
        <v>0</v>
      </c>
      <c r="M296" s="35">
        <v>35217.599999999999</v>
      </c>
    </row>
    <row r="297" spans="1:14" ht="47.25" x14ac:dyDescent="0.25">
      <c r="A297" s="129" t="s">
        <v>518</v>
      </c>
      <c r="B297" s="126" t="s">
        <v>840</v>
      </c>
      <c r="C297" s="61">
        <v>200</v>
      </c>
      <c r="D297" s="62" t="s">
        <v>260</v>
      </c>
      <c r="E297" s="62" t="s">
        <v>299</v>
      </c>
      <c r="F297" s="35">
        <f t="shared" si="43"/>
        <v>21415.8</v>
      </c>
      <c r="G297" s="35"/>
      <c r="H297" s="35">
        <v>0</v>
      </c>
      <c r="I297" s="35">
        <v>21415.8</v>
      </c>
      <c r="J297" s="35">
        <f t="shared" si="48"/>
        <v>20628.599999999999</v>
      </c>
      <c r="K297" s="35"/>
      <c r="L297" s="35">
        <v>0</v>
      </c>
      <c r="M297" s="35">
        <v>20628.599999999999</v>
      </c>
    </row>
    <row r="298" spans="1:14" ht="31.5" x14ac:dyDescent="0.25">
      <c r="A298" s="129" t="s">
        <v>519</v>
      </c>
      <c r="B298" s="126" t="s">
        <v>840</v>
      </c>
      <c r="C298" s="61">
        <v>800</v>
      </c>
      <c r="D298" s="62" t="s">
        <v>260</v>
      </c>
      <c r="E298" s="62" t="s">
        <v>299</v>
      </c>
      <c r="F298" s="35">
        <f t="shared" si="43"/>
        <v>109.9</v>
      </c>
      <c r="G298" s="35"/>
      <c r="H298" s="35">
        <v>0</v>
      </c>
      <c r="I298" s="35">
        <v>109.9</v>
      </c>
      <c r="J298" s="35">
        <f t="shared" si="48"/>
        <v>109.8</v>
      </c>
      <c r="K298" s="35"/>
      <c r="L298" s="35">
        <v>0</v>
      </c>
      <c r="M298" s="35">
        <v>109.8</v>
      </c>
    </row>
    <row r="299" spans="1:14" ht="78.75" x14ac:dyDescent="0.25">
      <c r="A299" s="65" t="s">
        <v>315</v>
      </c>
      <c r="B299" s="126" t="s">
        <v>841</v>
      </c>
      <c r="C299" s="61">
        <v>100</v>
      </c>
      <c r="D299" s="62" t="s">
        <v>260</v>
      </c>
      <c r="E299" s="62" t="s">
        <v>299</v>
      </c>
      <c r="F299" s="35">
        <f t="shared" si="43"/>
        <v>28642.5</v>
      </c>
      <c r="G299" s="35"/>
      <c r="H299" s="35">
        <v>0</v>
      </c>
      <c r="I299" s="31">
        <v>28642.5</v>
      </c>
      <c r="J299" s="35">
        <f t="shared" si="48"/>
        <v>28635</v>
      </c>
      <c r="K299" s="35"/>
      <c r="L299" s="35">
        <v>0</v>
      </c>
      <c r="M299" s="31">
        <v>28635</v>
      </c>
    </row>
    <row r="300" spans="1:14" ht="47.25" x14ac:dyDescent="0.25">
      <c r="A300" s="65" t="s">
        <v>317</v>
      </c>
      <c r="B300" s="126" t="s">
        <v>841</v>
      </c>
      <c r="C300" s="61">
        <v>200</v>
      </c>
      <c r="D300" s="62" t="s">
        <v>260</v>
      </c>
      <c r="E300" s="62" t="s">
        <v>299</v>
      </c>
      <c r="F300" s="35">
        <f t="shared" si="43"/>
        <v>38902.6</v>
      </c>
      <c r="G300" s="35"/>
      <c r="H300" s="35">
        <v>0</v>
      </c>
      <c r="I300" s="35">
        <v>38902.6</v>
      </c>
      <c r="J300" s="35">
        <f t="shared" si="48"/>
        <v>38306.6</v>
      </c>
      <c r="K300" s="35"/>
      <c r="L300" s="35">
        <v>0</v>
      </c>
      <c r="M300" s="35">
        <v>38306.6</v>
      </c>
    </row>
    <row r="301" spans="1:14" ht="47.25" x14ac:dyDescent="0.25">
      <c r="A301" s="65" t="s">
        <v>317</v>
      </c>
      <c r="B301" s="126" t="s">
        <v>841</v>
      </c>
      <c r="C301" s="61">
        <v>800</v>
      </c>
      <c r="D301" s="62" t="s">
        <v>260</v>
      </c>
      <c r="E301" s="62" t="s">
        <v>299</v>
      </c>
      <c r="F301" s="35">
        <f t="shared" si="43"/>
        <v>303.89999999999998</v>
      </c>
      <c r="G301" s="35"/>
      <c r="H301" s="35">
        <v>0</v>
      </c>
      <c r="I301" s="35">
        <v>303.89999999999998</v>
      </c>
      <c r="J301" s="35">
        <f t="shared" si="48"/>
        <v>303.89999999999998</v>
      </c>
      <c r="K301" s="35"/>
      <c r="L301" s="35">
        <v>0</v>
      </c>
      <c r="M301" s="35">
        <v>303.89999999999998</v>
      </c>
    </row>
    <row r="302" spans="1:14" ht="31.5" x14ac:dyDescent="0.25">
      <c r="A302" s="134" t="s">
        <v>842</v>
      </c>
      <c r="B302" s="126" t="s">
        <v>843</v>
      </c>
      <c r="C302" s="61">
        <v>100</v>
      </c>
      <c r="D302" s="62" t="s">
        <v>260</v>
      </c>
      <c r="E302" s="62" t="s">
        <v>299</v>
      </c>
      <c r="F302" s="35">
        <f t="shared" si="43"/>
        <v>3238.7</v>
      </c>
      <c r="G302" s="35"/>
      <c r="H302" s="35">
        <v>0</v>
      </c>
      <c r="I302" s="35">
        <v>3238.7</v>
      </c>
      <c r="J302" s="35">
        <f t="shared" si="48"/>
        <v>3238.6</v>
      </c>
      <c r="K302" s="35"/>
      <c r="L302" s="35">
        <v>0</v>
      </c>
      <c r="M302" s="35">
        <v>3238.6</v>
      </c>
    </row>
    <row r="303" spans="1:14" s="5" customFormat="1" ht="15.75" x14ac:dyDescent="0.25">
      <c r="A303" s="39" t="s">
        <v>292</v>
      </c>
      <c r="B303" s="123" t="s">
        <v>844</v>
      </c>
      <c r="C303" s="61"/>
      <c r="D303" s="62"/>
      <c r="E303" s="62"/>
      <c r="F303" s="115">
        <f t="shared" si="43"/>
        <v>31094.5</v>
      </c>
      <c r="G303" s="115">
        <f>G304+G324</f>
        <v>22.1</v>
      </c>
      <c r="H303" s="115">
        <f>H304+H324</f>
        <v>9911.2000000000007</v>
      </c>
      <c r="I303" s="115">
        <f>I304+I324</f>
        <v>21161.199999999997</v>
      </c>
      <c r="J303" s="115">
        <f t="shared" si="48"/>
        <v>29599.599999999999</v>
      </c>
      <c r="K303" s="115">
        <f>K304+K324</f>
        <v>22</v>
      </c>
      <c r="L303" s="115">
        <f>L304+L324</f>
        <v>9911.1</v>
      </c>
      <c r="M303" s="115">
        <f>M304+M324</f>
        <v>19666.5</v>
      </c>
      <c r="N303" s="17"/>
    </row>
    <row r="304" spans="1:14" s="5" customFormat="1" ht="15.75" x14ac:dyDescent="0.25">
      <c r="A304" s="39" t="s">
        <v>294</v>
      </c>
      <c r="B304" s="135" t="s">
        <v>845</v>
      </c>
      <c r="C304" s="56"/>
      <c r="D304" s="57"/>
      <c r="E304" s="57"/>
      <c r="F304" s="115">
        <f>G304+H304+I304</f>
        <v>19468.2</v>
      </c>
      <c r="G304" s="115">
        <f>SUBTOTAL(9,G305:G323)</f>
        <v>22.1</v>
      </c>
      <c r="H304" s="115">
        <f>SUBTOTAL(9,H305:H323)</f>
        <v>9911.2000000000007</v>
      </c>
      <c r="I304" s="115">
        <f>SUBTOTAL(9,I305:I323)</f>
        <v>9534.9</v>
      </c>
      <c r="J304" s="115">
        <f>K304+L304+M304</f>
        <v>17973.3</v>
      </c>
      <c r="K304" s="115">
        <f>SUBTOTAL(9,K305:K323)</f>
        <v>22</v>
      </c>
      <c r="L304" s="115">
        <f>SUBTOTAL(9,L305:L323)</f>
        <v>9911.1</v>
      </c>
      <c r="M304" s="115">
        <f>SUBTOTAL(9,M305:M323)</f>
        <v>8040.1999999999989</v>
      </c>
      <c r="N304" s="17"/>
    </row>
    <row r="305" spans="1:14" s="17" customFormat="1" ht="31.5" x14ac:dyDescent="0.25">
      <c r="A305" s="129" t="s">
        <v>1098</v>
      </c>
      <c r="B305" s="126" t="s">
        <v>1097</v>
      </c>
      <c r="C305" s="61">
        <v>800</v>
      </c>
      <c r="D305" s="62" t="s">
        <v>260</v>
      </c>
      <c r="E305" s="62" t="s">
        <v>299</v>
      </c>
      <c r="F305" s="35">
        <f t="shared" si="43"/>
        <v>2000</v>
      </c>
      <c r="G305" s="35"/>
      <c r="H305" s="35">
        <v>2000</v>
      </c>
      <c r="I305" s="35"/>
      <c r="J305" s="35">
        <f t="shared" ref="J305" si="49">K305+L305+M305</f>
        <v>2000</v>
      </c>
      <c r="K305" s="35"/>
      <c r="L305" s="35">
        <v>2000</v>
      </c>
      <c r="M305" s="35"/>
    </row>
    <row r="306" spans="1:14" s="14" customFormat="1" ht="31.5" hidden="1" x14ac:dyDescent="0.25">
      <c r="A306" s="129" t="s">
        <v>321</v>
      </c>
      <c r="B306" s="126" t="s">
        <v>322</v>
      </c>
      <c r="C306" s="61">
        <v>200</v>
      </c>
      <c r="D306" s="62" t="s">
        <v>326</v>
      </c>
      <c r="E306" s="62" t="s">
        <v>331</v>
      </c>
      <c r="F306" s="35">
        <f>G306+H306+I306</f>
        <v>0</v>
      </c>
      <c r="G306" s="35"/>
      <c r="H306" s="35"/>
      <c r="I306" s="35"/>
      <c r="J306" s="35">
        <f>K306+L306+M306</f>
        <v>0</v>
      </c>
      <c r="K306" s="35"/>
      <c r="L306" s="35"/>
      <c r="M306" s="35"/>
    </row>
    <row r="307" spans="1:14" s="17" customFormat="1" ht="31.5" x14ac:dyDescent="0.25">
      <c r="A307" s="129" t="s">
        <v>323</v>
      </c>
      <c r="B307" s="126" t="s">
        <v>322</v>
      </c>
      <c r="C307" s="61">
        <v>300</v>
      </c>
      <c r="D307" s="62" t="s">
        <v>260</v>
      </c>
      <c r="E307" s="62" t="s">
        <v>299</v>
      </c>
      <c r="F307" s="35">
        <f t="shared" si="43"/>
        <v>878.1</v>
      </c>
      <c r="G307" s="35"/>
      <c r="H307" s="35"/>
      <c r="I307" s="31">
        <v>878.1</v>
      </c>
      <c r="J307" s="35">
        <f t="shared" ref="J307:J319" si="50">K307+L307+M307</f>
        <v>878</v>
      </c>
      <c r="K307" s="35"/>
      <c r="L307" s="35"/>
      <c r="M307" s="31">
        <v>878</v>
      </c>
    </row>
    <row r="308" spans="1:14" s="17" customFormat="1" ht="31.5" x14ac:dyDescent="0.25">
      <c r="A308" s="129" t="s">
        <v>323</v>
      </c>
      <c r="B308" s="126" t="s">
        <v>322</v>
      </c>
      <c r="C308" s="61">
        <v>300</v>
      </c>
      <c r="D308" s="62" t="s">
        <v>346</v>
      </c>
      <c r="E308" s="62" t="s">
        <v>326</v>
      </c>
      <c r="F308" s="35">
        <f t="shared" si="43"/>
        <v>2300</v>
      </c>
      <c r="G308" s="35"/>
      <c r="H308" s="35"/>
      <c r="I308" s="35">
        <v>2300</v>
      </c>
      <c r="J308" s="35">
        <f t="shared" si="50"/>
        <v>2241.4</v>
      </c>
      <c r="K308" s="35"/>
      <c r="L308" s="35"/>
      <c r="M308" s="35">
        <v>2241.4</v>
      </c>
    </row>
    <row r="309" spans="1:14" s="17" customFormat="1" ht="47.25" x14ac:dyDescent="0.25">
      <c r="A309" s="129" t="s">
        <v>639</v>
      </c>
      <c r="B309" s="126" t="s">
        <v>322</v>
      </c>
      <c r="C309" s="61">
        <v>600</v>
      </c>
      <c r="D309" s="62" t="s">
        <v>260</v>
      </c>
      <c r="E309" s="62" t="s">
        <v>299</v>
      </c>
      <c r="F309" s="35">
        <f t="shared" si="43"/>
        <v>613</v>
      </c>
      <c r="G309" s="35"/>
      <c r="H309" s="35"/>
      <c r="I309" s="35">
        <v>613</v>
      </c>
      <c r="J309" s="35">
        <f t="shared" si="50"/>
        <v>613</v>
      </c>
      <c r="K309" s="35"/>
      <c r="L309" s="35"/>
      <c r="M309" s="35">
        <v>613</v>
      </c>
    </row>
    <row r="310" spans="1:14" s="17" customFormat="1" ht="47.25" hidden="1" x14ac:dyDescent="0.25">
      <c r="A310" s="129" t="s">
        <v>639</v>
      </c>
      <c r="B310" s="126" t="s">
        <v>322</v>
      </c>
      <c r="C310" s="61">
        <v>600</v>
      </c>
      <c r="D310" s="62" t="s">
        <v>450</v>
      </c>
      <c r="E310" s="62" t="s">
        <v>260</v>
      </c>
      <c r="F310" s="35">
        <f t="shared" si="43"/>
        <v>0</v>
      </c>
      <c r="G310" s="35"/>
      <c r="H310" s="35"/>
      <c r="I310" s="35"/>
      <c r="J310" s="35">
        <f t="shared" si="50"/>
        <v>0</v>
      </c>
      <c r="K310" s="35"/>
      <c r="L310" s="35"/>
      <c r="M310" s="35"/>
    </row>
    <row r="311" spans="1:14" s="14" customFormat="1" ht="47.25" x14ac:dyDescent="0.25">
      <c r="A311" s="129" t="s">
        <v>639</v>
      </c>
      <c r="B311" s="126" t="s">
        <v>322</v>
      </c>
      <c r="C311" s="61">
        <v>600</v>
      </c>
      <c r="D311" s="62" t="s">
        <v>450</v>
      </c>
      <c r="E311" s="62" t="s">
        <v>263</v>
      </c>
      <c r="F311" s="35">
        <f t="shared" si="43"/>
        <v>600</v>
      </c>
      <c r="G311" s="35"/>
      <c r="H311" s="35"/>
      <c r="I311" s="35">
        <v>600</v>
      </c>
      <c r="J311" s="35">
        <f t="shared" si="50"/>
        <v>600</v>
      </c>
      <c r="K311" s="35"/>
      <c r="L311" s="35"/>
      <c r="M311" s="35">
        <v>600</v>
      </c>
    </row>
    <row r="312" spans="1:14" s="14" customFormat="1" ht="47.25" x14ac:dyDescent="0.25">
      <c r="A312" s="129" t="s">
        <v>639</v>
      </c>
      <c r="B312" s="126" t="s">
        <v>322</v>
      </c>
      <c r="C312" s="61">
        <v>600</v>
      </c>
      <c r="D312" s="62" t="s">
        <v>450</v>
      </c>
      <c r="E312" s="62" t="s">
        <v>326</v>
      </c>
      <c r="F312" s="35">
        <f t="shared" si="43"/>
        <v>449</v>
      </c>
      <c r="G312" s="35"/>
      <c r="H312" s="35"/>
      <c r="I312" s="35">
        <v>449</v>
      </c>
      <c r="J312" s="35">
        <f t="shared" si="50"/>
        <v>449</v>
      </c>
      <c r="K312" s="35"/>
      <c r="L312" s="35"/>
      <c r="M312" s="35">
        <v>449</v>
      </c>
    </row>
    <row r="313" spans="1:14" s="17" customFormat="1" ht="47.25" x14ac:dyDescent="0.25">
      <c r="A313" s="129" t="s">
        <v>639</v>
      </c>
      <c r="B313" s="126" t="s">
        <v>322</v>
      </c>
      <c r="C313" s="61">
        <v>600</v>
      </c>
      <c r="D313" s="62" t="s">
        <v>374</v>
      </c>
      <c r="E313" s="62" t="s">
        <v>260</v>
      </c>
      <c r="F313" s="35">
        <f t="shared" si="43"/>
        <v>2701.9</v>
      </c>
      <c r="G313" s="35"/>
      <c r="H313" s="35"/>
      <c r="I313" s="35">
        <v>2701.9</v>
      </c>
      <c r="J313" s="35">
        <f t="shared" si="50"/>
        <v>2701.9</v>
      </c>
      <c r="K313" s="35"/>
      <c r="L313" s="35"/>
      <c r="M313" s="35">
        <v>2701.9</v>
      </c>
    </row>
    <row r="314" spans="1:14" s="14" customFormat="1" ht="47.25" hidden="1" x14ac:dyDescent="0.25">
      <c r="A314" s="129" t="s">
        <v>639</v>
      </c>
      <c r="B314" s="126" t="s">
        <v>322</v>
      </c>
      <c r="C314" s="61">
        <v>600</v>
      </c>
      <c r="D314" s="62" t="s">
        <v>477</v>
      </c>
      <c r="E314" s="62" t="s">
        <v>263</v>
      </c>
      <c r="F314" s="35">
        <f t="shared" si="43"/>
        <v>0</v>
      </c>
      <c r="G314" s="35"/>
      <c r="H314" s="35"/>
      <c r="I314" s="35"/>
      <c r="J314" s="35">
        <f t="shared" si="50"/>
        <v>0</v>
      </c>
      <c r="K314" s="35"/>
      <c r="L314" s="35"/>
      <c r="M314" s="35"/>
    </row>
    <row r="315" spans="1:14" s="5" customFormat="1" ht="31.5" x14ac:dyDescent="0.25">
      <c r="A315" s="129" t="s">
        <v>324</v>
      </c>
      <c r="B315" s="126" t="s">
        <v>322</v>
      </c>
      <c r="C315" s="61">
        <v>800</v>
      </c>
      <c r="D315" s="62" t="s">
        <v>260</v>
      </c>
      <c r="E315" s="62" t="s">
        <v>477</v>
      </c>
      <c r="F315" s="35">
        <f t="shared" si="43"/>
        <v>1330.6</v>
      </c>
      <c r="G315" s="35"/>
      <c r="H315" s="35"/>
      <c r="I315" s="31">
        <v>1330.6</v>
      </c>
      <c r="J315" s="35">
        <f t="shared" si="50"/>
        <v>0</v>
      </c>
      <c r="K315" s="35"/>
      <c r="L315" s="35"/>
      <c r="M315" s="31">
        <v>0</v>
      </c>
      <c r="N315" s="17"/>
    </row>
    <row r="316" spans="1:14" s="5" customFormat="1" ht="31.5" x14ac:dyDescent="0.25">
      <c r="A316" s="129" t="s">
        <v>324</v>
      </c>
      <c r="B316" s="126" t="s">
        <v>322</v>
      </c>
      <c r="C316" s="61">
        <v>800</v>
      </c>
      <c r="D316" s="62" t="s">
        <v>260</v>
      </c>
      <c r="E316" s="62" t="s">
        <v>299</v>
      </c>
      <c r="F316" s="35">
        <f t="shared" si="43"/>
        <v>34.299999999999997</v>
      </c>
      <c r="G316" s="35"/>
      <c r="H316" s="35"/>
      <c r="I316" s="35">
        <v>34.299999999999997</v>
      </c>
      <c r="J316" s="35">
        <f t="shared" si="50"/>
        <v>34.299999999999997</v>
      </c>
      <c r="K316" s="35"/>
      <c r="L316" s="35"/>
      <c r="M316" s="35">
        <v>34.299999999999997</v>
      </c>
      <c r="N316" s="17"/>
    </row>
    <row r="317" spans="1:14" s="14" customFormat="1" ht="31.5" x14ac:dyDescent="0.25">
      <c r="A317" s="129" t="s">
        <v>324</v>
      </c>
      <c r="B317" s="126" t="s">
        <v>322</v>
      </c>
      <c r="C317" s="61">
        <v>800</v>
      </c>
      <c r="D317" s="62" t="s">
        <v>274</v>
      </c>
      <c r="E317" s="62" t="s">
        <v>404</v>
      </c>
      <c r="F317" s="35">
        <f t="shared" si="43"/>
        <v>504.3</v>
      </c>
      <c r="G317" s="35"/>
      <c r="H317" s="35"/>
      <c r="I317" s="35">
        <v>504.3</v>
      </c>
      <c r="J317" s="35">
        <f t="shared" si="50"/>
        <v>504.2</v>
      </c>
      <c r="K317" s="35"/>
      <c r="L317" s="35"/>
      <c r="M317" s="35">
        <v>504.2</v>
      </c>
    </row>
    <row r="318" spans="1:14" s="14" customFormat="1" ht="63" x14ac:dyDescent="0.25">
      <c r="A318" s="64" t="s">
        <v>296</v>
      </c>
      <c r="B318" s="125" t="s">
        <v>297</v>
      </c>
      <c r="C318" s="61">
        <v>200</v>
      </c>
      <c r="D318" s="62" t="s">
        <v>260</v>
      </c>
      <c r="E318" s="62" t="s">
        <v>291</v>
      </c>
      <c r="F318" s="35">
        <f t="shared" si="43"/>
        <v>22.1</v>
      </c>
      <c r="G318" s="31">
        <v>22.1</v>
      </c>
      <c r="H318" s="35"/>
      <c r="I318" s="35"/>
      <c r="J318" s="35">
        <f t="shared" si="50"/>
        <v>22</v>
      </c>
      <c r="K318" s="31">
        <v>22</v>
      </c>
      <c r="L318" s="35"/>
      <c r="M318" s="35"/>
    </row>
    <row r="319" spans="1:14" s="14" customFormat="1" ht="31.5" x14ac:dyDescent="0.25">
      <c r="A319" s="64" t="s">
        <v>922</v>
      </c>
      <c r="B319" s="125" t="s">
        <v>921</v>
      </c>
      <c r="C319" s="61">
        <v>700</v>
      </c>
      <c r="D319" s="62" t="s">
        <v>299</v>
      </c>
      <c r="E319" s="62" t="s">
        <v>260</v>
      </c>
      <c r="F319" s="35">
        <f t="shared" si="43"/>
        <v>18.5</v>
      </c>
      <c r="G319" s="35"/>
      <c r="H319" s="35"/>
      <c r="I319" s="31">
        <v>18.5</v>
      </c>
      <c r="J319" s="35">
        <f t="shared" si="50"/>
        <v>18.399999999999999</v>
      </c>
      <c r="K319" s="35"/>
      <c r="L319" s="35"/>
      <c r="M319" s="31">
        <v>18.399999999999999</v>
      </c>
    </row>
    <row r="320" spans="1:14" s="14" customFormat="1" ht="15.75" hidden="1" x14ac:dyDescent="0.25">
      <c r="A320" s="134" t="s">
        <v>480</v>
      </c>
      <c r="B320" s="126" t="s">
        <v>481</v>
      </c>
      <c r="C320" s="61">
        <v>800</v>
      </c>
      <c r="D320" s="62" t="s">
        <v>260</v>
      </c>
      <c r="E320" s="62" t="s">
        <v>299</v>
      </c>
      <c r="F320" s="35">
        <f>G320+H320+I320</f>
        <v>0</v>
      </c>
      <c r="G320" s="35"/>
      <c r="H320" s="35"/>
      <c r="I320" s="31"/>
      <c r="J320" s="35">
        <f>K320+L320+M320</f>
        <v>0</v>
      </c>
      <c r="K320" s="35"/>
      <c r="L320" s="35"/>
      <c r="M320" s="31"/>
    </row>
    <row r="321" spans="1:14" s="14" customFormat="1" ht="15.75" x14ac:dyDescent="0.25">
      <c r="A321" s="134" t="s">
        <v>480</v>
      </c>
      <c r="B321" s="126" t="s">
        <v>481</v>
      </c>
      <c r="C321" s="61">
        <v>800</v>
      </c>
      <c r="D321" s="62" t="s">
        <v>274</v>
      </c>
      <c r="E321" s="62" t="s">
        <v>404</v>
      </c>
      <c r="F321" s="35">
        <f>G321+H321+I321</f>
        <v>105.2</v>
      </c>
      <c r="G321" s="35"/>
      <c r="H321" s="35"/>
      <c r="I321" s="31">
        <v>105.2</v>
      </c>
      <c r="J321" s="35">
        <f>K321+L321+M321</f>
        <v>0</v>
      </c>
      <c r="K321" s="35"/>
      <c r="L321" s="35"/>
      <c r="M321" s="31">
        <v>0</v>
      </c>
    </row>
    <row r="322" spans="1:14" s="14" customFormat="1" ht="47.25" x14ac:dyDescent="0.25">
      <c r="A322" s="60" t="s">
        <v>954</v>
      </c>
      <c r="B322" s="126" t="s">
        <v>953</v>
      </c>
      <c r="C322" s="61">
        <v>800</v>
      </c>
      <c r="D322" s="62" t="s">
        <v>274</v>
      </c>
      <c r="E322" s="62" t="s">
        <v>404</v>
      </c>
      <c r="F322" s="35">
        <f>G322+H322+I322</f>
        <v>4311.2</v>
      </c>
      <c r="G322" s="35"/>
      <c r="H322" s="35">
        <v>4311.2</v>
      </c>
      <c r="I322" s="35"/>
      <c r="J322" s="35">
        <f>K322+L322+M322</f>
        <v>4311.1000000000004</v>
      </c>
      <c r="K322" s="35"/>
      <c r="L322" s="35">
        <v>4311.1000000000004</v>
      </c>
      <c r="M322" s="35"/>
    </row>
    <row r="323" spans="1:14" s="5" customFormat="1" ht="63" x14ac:dyDescent="0.25">
      <c r="A323" s="64" t="s">
        <v>459</v>
      </c>
      <c r="B323" s="73" t="s">
        <v>460</v>
      </c>
      <c r="C323" s="61">
        <v>400</v>
      </c>
      <c r="D323" s="62" t="s">
        <v>346</v>
      </c>
      <c r="E323" s="62" t="s">
        <v>274</v>
      </c>
      <c r="F323" s="35">
        <f t="shared" si="43"/>
        <v>3600</v>
      </c>
      <c r="G323" s="35"/>
      <c r="H323" s="103">
        <v>3600</v>
      </c>
      <c r="I323" s="35"/>
      <c r="J323" s="35">
        <f t="shared" ref="J323:J337" si="51">K323+L323+M323</f>
        <v>3600</v>
      </c>
      <c r="K323" s="35"/>
      <c r="L323" s="103">
        <v>3600</v>
      </c>
      <c r="M323" s="35"/>
      <c r="N323" s="17"/>
    </row>
    <row r="324" spans="1:14" ht="15.75" x14ac:dyDescent="0.25">
      <c r="A324" s="55" t="s">
        <v>508</v>
      </c>
      <c r="B324" s="123" t="s">
        <v>846</v>
      </c>
      <c r="C324" s="56"/>
      <c r="D324" s="57"/>
      <c r="E324" s="57"/>
      <c r="F324" s="115">
        <f t="shared" si="43"/>
        <v>11626.3</v>
      </c>
      <c r="G324" s="115">
        <f>G325</f>
        <v>0</v>
      </c>
      <c r="H324" s="115">
        <f>H325</f>
        <v>0</v>
      </c>
      <c r="I324" s="115">
        <f>I325</f>
        <v>11626.3</v>
      </c>
      <c r="J324" s="115">
        <f t="shared" si="51"/>
        <v>11626.3</v>
      </c>
      <c r="K324" s="115">
        <f>K325</f>
        <v>0</v>
      </c>
      <c r="L324" s="115">
        <f>L325</f>
        <v>0</v>
      </c>
      <c r="M324" s="115">
        <f>M325</f>
        <v>11626.3</v>
      </c>
    </row>
    <row r="325" spans="1:14" ht="31.5" x14ac:dyDescent="0.25">
      <c r="A325" s="64" t="s">
        <v>510</v>
      </c>
      <c r="B325" s="125" t="s">
        <v>511</v>
      </c>
      <c r="C325" s="61">
        <v>300</v>
      </c>
      <c r="D325" s="62" t="s">
        <v>346</v>
      </c>
      <c r="E325" s="62" t="s">
        <v>260</v>
      </c>
      <c r="F325" s="35">
        <f t="shared" si="43"/>
        <v>11626.3</v>
      </c>
      <c r="G325" s="35"/>
      <c r="H325" s="35"/>
      <c r="I325" s="31">
        <v>11626.3</v>
      </c>
      <c r="J325" s="35">
        <f t="shared" si="51"/>
        <v>11626.3</v>
      </c>
      <c r="K325" s="35"/>
      <c r="L325" s="35"/>
      <c r="M325" s="31">
        <v>11626.3</v>
      </c>
    </row>
    <row r="326" spans="1:14" s="5" customFormat="1" ht="15.75" hidden="1" x14ac:dyDescent="0.25">
      <c r="A326" s="55" t="s">
        <v>662</v>
      </c>
      <c r="B326" s="123" t="s">
        <v>847</v>
      </c>
      <c r="C326" s="61"/>
      <c r="D326" s="62"/>
      <c r="E326" s="62"/>
      <c r="F326" s="115">
        <f t="shared" si="43"/>
        <v>0</v>
      </c>
      <c r="G326" s="115">
        <f>G327+G347</f>
        <v>0</v>
      </c>
      <c r="H326" s="115">
        <f>H327+H347</f>
        <v>0</v>
      </c>
      <c r="I326" s="115">
        <f>I327+I347</f>
        <v>0</v>
      </c>
      <c r="J326" s="115">
        <f t="shared" si="51"/>
        <v>0</v>
      </c>
      <c r="K326" s="115">
        <f>K327+K347</f>
        <v>0</v>
      </c>
      <c r="L326" s="115">
        <f>L327+L347</f>
        <v>0</v>
      </c>
      <c r="M326" s="115">
        <f>M327+M347</f>
        <v>0</v>
      </c>
      <c r="N326" s="17"/>
    </row>
    <row r="327" spans="1:14" ht="15.75" hidden="1" x14ac:dyDescent="0.25">
      <c r="A327" s="55" t="s">
        <v>665</v>
      </c>
      <c r="B327" s="123" t="s">
        <v>848</v>
      </c>
      <c r="C327" s="56"/>
      <c r="D327" s="57"/>
      <c r="E327" s="57"/>
      <c r="F327" s="115">
        <f t="shared" si="43"/>
        <v>0</v>
      </c>
      <c r="G327" s="115">
        <f>SUBTOTAL(9,G328:G328)</f>
        <v>0</v>
      </c>
      <c r="H327" s="115">
        <f>SUBTOTAL(9,H328:H328)</f>
        <v>0</v>
      </c>
      <c r="I327" s="115">
        <f>SUBTOTAL(9,I328:I328)</f>
        <v>0</v>
      </c>
      <c r="J327" s="115">
        <f t="shared" si="51"/>
        <v>0</v>
      </c>
      <c r="K327" s="115">
        <f>SUBTOTAL(9,K328:K328)</f>
        <v>0</v>
      </c>
      <c r="L327" s="115">
        <f>SUBTOTAL(9,L328:L328)</f>
        <v>0</v>
      </c>
      <c r="M327" s="115">
        <f>SUBTOTAL(9,M328:M328)</f>
        <v>0</v>
      </c>
    </row>
    <row r="328" spans="1:14" ht="63" hidden="1" x14ac:dyDescent="0.25">
      <c r="A328" s="64" t="s">
        <v>849</v>
      </c>
      <c r="B328" s="125" t="s">
        <v>668</v>
      </c>
      <c r="C328" s="61">
        <v>100</v>
      </c>
      <c r="D328" s="62" t="s">
        <v>260</v>
      </c>
      <c r="E328" s="62" t="s">
        <v>326</v>
      </c>
      <c r="F328" s="35">
        <f t="shared" si="43"/>
        <v>0</v>
      </c>
      <c r="G328" s="35"/>
      <c r="H328" s="35">
        <v>0</v>
      </c>
      <c r="I328" s="31">
        <v>0</v>
      </c>
      <c r="J328" s="35">
        <f t="shared" si="51"/>
        <v>0</v>
      </c>
      <c r="K328" s="35"/>
      <c r="L328" s="35">
        <v>0</v>
      </c>
      <c r="M328" s="31">
        <v>0</v>
      </c>
    </row>
    <row r="329" spans="1:14" s="5" customFormat="1" ht="15.75" x14ac:dyDescent="0.25">
      <c r="A329" s="39" t="s">
        <v>669</v>
      </c>
      <c r="B329" s="123" t="s">
        <v>850</v>
      </c>
      <c r="C329" s="61"/>
      <c r="D329" s="62"/>
      <c r="E329" s="62"/>
      <c r="F329" s="115">
        <f t="shared" si="43"/>
        <v>6014.4999999999991</v>
      </c>
      <c r="G329" s="115">
        <f>G330+G336</f>
        <v>0</v>
      </c>
      <c r="H329" s="115">
        <f t="shared" ref="H329:I329" si="52">H330+H336</f>
        <v>0</v>
      </c>
      <c r="I329" s="115">
        <f t="shared" si="52"/>
        <v>6014.4999999999991</v>
      </c>
      <c r="J329" s="115">
        <f t="shared" si="51"/>
        <v>6014.2</v>
      </c>
      <c r="K329" s="115">
        <f>K330+K336</f>
        <v>0</v>
      </c>
      <c r="L329" s="115">
        <f t="shared" ref="L329:M329" si="53">L330+L336</f>
        <v>0</v>
      </c>
      <c r="M329" s="115">
        <f t="shared" si="53"/>
        <v>6014.2</v>
      </c>
      <c r="N329" s="17"/>
    </row>
    <row r="330" spans="1:14" ht="31.5" x14ac:dyDescent="0.25">
      <c r="A330" s="39" t="s">
        <v>672</v>
      </c>
      <c r="B330" s="135" t="s">
        <v>851</v>
      </c>
      <c r="C330" s="56"/>
      <c r="D330" s="57"/>
      <c r="E330" s="57"/>
      <c r="F330" s="115">
        <f t="shared" si="43"/>
        <v>6014.4999999999991</v>
      </c>
      <c r="G330" s="115">
        <f>SUBTOTAL(9,G331:G335)</f>
        <v>0</v>
      </c>
      <c r="H330" s="115">
        <f>SUBTOTAL(9,H331:H335)</f>
        <v>0</v>
      </c>
      <c r="I330" s="115">
        <f>SUBTOTAL(9,I331:I335)</f>
        <v>6014.4999999999991</v>
      </c>
      <c r="J330" s="115">
        <f t="shared" si="51"/>
        <v>6014.2</v>
      </c>
      <c r="K330" s="115">
        <f>SUBTOTAL(9,K331:K335)</f>
        <v>0</v>
      </c>
      <c r="L330" s="115">
        <f>SUBTOTAL(9,L331:L335)</f>
        <v>0</v>
      </c>
      <c r="M330" s="115">
        <f>SUBTOTAL(9,M331:M335)</f>
        <v>6014.2</v>
      </c>
    </row>
    <row r="331" spans="1:14" ht="63" x14ac:dyDescent="0.25">
      <c r="A331" s="129" t="s">
        <v>852</v>
      </c>
      <c r="B331" s="126" t="s">
        <v>675</v>
      </c>
      <c r="C331" s="61">
        <v>100</v>
      </c>
      <c r="D331" s="62" t="s">
        <v>260</v>
      </c>
      <c r="E331" s="62" t="s">
        <v>450</v>
      </c>
      <c r="F331" s="35">
        <f t="shared" si="43"/>
        <v>5745.5</v>
      </c>
      <c r="G331" s="35"/>
      <c r="H331" s="35">
        <v>0</v>
      </c>
      <c r="I331" s="31">
        <v>5745.5</v>
      </c>
      <c r="J331" s="35">
        <f t="shared" si="51"/>
        <v>5745.4</v>
      </c>
      <c r="K331" s="35"/>
      <c r="L331" s="35">
        <v>0</v>
      </c>
      <c r="M331" s="31">
        <v>5745.4</v>
      </c>
    </row>
    <row r="332" spans="1:14" ht="47.25" x14ac:dyDescent="0.25">
      <c r="A332" s="129" t="s">
        <v>1205</v>
      </c>
      <c r="B332" s="126" t="s">
        <v>675</v>
      </c>
      <c r="C332" s="61">
        <v>200</v>
      </c>
      <c r="D332" s="62" t="s">
        <v>260</v>
      </c>
      <c r="E332" s="62" t="s">
        <v>450</v>
      </c>
      <c r="F332" s="35">
        <f t="shared" si="43"/>
        <v>12.2</v>
      </c>
      <c r="G332" s="35"/>
      <c r="H332" s="35">
        <v>0</v>
      </c>
      <c r="I332" s="31">
        <v>12.2</v>
      </c>
      <c r="J332" s="35">
        <f t="shared" si="51"/>
        <v>12.1</v>
      </c>
      <c r="K332" s="35"/>
      <c r="L332" s="35">
        <v>0</v>
      </c>
      <c r="M332" s="31">
        <v>12.1</v>
      </c>
    </row>
    <row r="333" spans="1:14" ht="31.5" x14ac:dyDescent="0.25">
      <c r="A333" s="129" t="s">
        <v>1188</v>
      </c>
      <c r="B333" s="126" t="s">
        <v>675</v>
      </c>
      <c r="C333" s="61">
        <v>800</v>
      </c>
      <c r="D333" s="62" t="s">
        <v>260</v>
      </c>
      <c r="E333" s="62" t="s">
        <v>450</v>
      </c>
      <c r="F333" s="35">
        <f t="shared" si="43"/>
        <v>0.9</v>
      </c>
      <c r="G333" s="35"/>
      <c r="H333" s="35"/>
      <c r="I333" s="31">
        <v>0.9</v>
      </c>
      <c r="J333" s="35">
        <f t="shared" si="51"/>
        <v>0.8</v>
      </c>
      <c r="K333" s="35"/>
      <c r="L333" s="35"/>
      <c r="M333" s="31">
        <v>0.8</v>
      </c>
    </row>
    <row r="334" spans="1:14" ht="63" hidden="1" x14ac:dyDescent="0.25">
      <c r="A334" s="129" t="s">
        <v>828</v>
      </c>
      <c r="B334" s="126" t="s">
        <v>676</v>
      </c>
      <c r="C334" s="61">
        <v>100</v>
      </c>
      <c r="D334" s="62" t="s">
        <v>260</v>
      </c>
      <c r="E334" s="62" t="s">
        <v>450</v>
      </c>
      <c r="F334" s="35">
        <f t="shared" si="43"/>
        <v>0</v>
      </c>
      <c r="G334" s="35"/>
      <c r="H334" s="35">
        <v>0</v>
      </c>
      <c r="I334" s="31">
        <v>0</v>
      </c>
      <c r="J334" s="35">
        <f t="shared" si="51"/>
        <v>0</v>
      </c>
      <c r="K334" s="35"/>
      <c r="L334" s="35">
        <v>0</v>
      </c>
      <c r="M334" s="31">
        <v>0</v>
      </c>
    </row>
    <row r="335" spans="1:14" ht="63" x14ac:dyDescent="0.25">
      <c r="A335" s="64" t="s">
        <v>995</v>
      </c>
      <c r="B335" s="126" t="s">
        <v>1189</v>
      </c>
      <c r="C335" s="61">
        <v>100</v>
      </c>
      <c r="D335" s="62" t="s">
        <v>260</v>
      </c>
      <c r="E335" s="62" t="s">
        <v>450</v>
      </c>
      <c r="F335" s="35">
        <f t="shared" si="43"/>
        <v>255.9</v>
      </c>
      <c r="G335" s="35"/>
      <c r="H335" s="35">
        <v>0</v>
      </c>
      <c r="I335" s="31">
        <v>255.9</v>
      </c>
      <c r="J335" s="35">
        <f t="shared" si="51"/>
        <v>255.9</v>
      </c>
      <c r="K335" s="35"/>
      <c r="L335" s="35">
        <v>0</v>
      </c>
      <c r="M335" s="31">
        <v>255.9</v>
      </c>
    </row>
    <row r="336" spans="1:14" ht="31.5" hidden="1" x14ac:dyDescent="0.25">
      <c r="A336" s="39" t="s">
        <v>718</v>
      </c>
      <c r="B336" s="135" t="s">
        <v>864</v>
      </c>
      <c r="C336" s="56"/>
      <c r="D336" s="57"/>
      <c r="E336" s="57"/>
      <c r="F336" s="115">
        <f t="shared" si="43"/>
        <v>0</v>
      </c>
      <c r="G336" s="115"/>
      <c r="H336" s="115">
        <f>SUBTOTAL(9,H337:H338)</f>
        <v>0</v>
      </c>
      <c r="I336" s="115">
        <f>I337</f>
        <v>0</v>
      </c>
      <c r="J336" s="115">
        <f t="shared" si="51"/>
        <v>0</v>
      </c>
      <c r="K336" s="115"/>
      <c r="L336" s="115">
        <f>SUBTOTAL(9,L337:L338)</f>
        <v>0</v>
      </c>
      <c r="M336" s="115">
        <f>M337</f>
        <v>0</v>
      </c>
    </row>
    <row r="337" spans="1:14" ht="31.5" hidden="1" x14ac:dyDescent="0.25">
      <c r="A337" s="129" t="s">
        <v>720</v>
      </c>
      <c r="B337" s="126" t="s">
        <v>719</v>
      </c>
      <c r="C337" s="61">
        <v>200</v>
      </c>
      <c r="D337" s="62" t="s">
        <v>260</v>
      </c>
      <c r="E337" s="62" t="s">
        <v>450</v>
      </c>
      <c r="F337" s="35">
        <f t="shared" si="43"/>
        <v>0</v>
      </c>
      <c r="G337" s="35"/>
      <c r="H337" s="35">
        <v>0</v>
      </c>
      <c r="I337" s="31"/>
      <c r="J337" s="35">
        <f t="shared" si="51"/>
        <v>0</v>
      </c>
      <c r="K337" s="35"/>
      <c r="L337" s="35">
        <v>0</v>
      </c>
      <c r="M337" s="31"/>
    </row>
    <row r="338" spans="1:14" s="5" customFormat="1" ht="15.75" x14ac:dyDescent="0.25">
      <c r="A338" s="39" t="s">
        <v>677</v>
      </c>
      <c r="B338" s="123" t="s">
        <v>853</v>
      </c>
      <c r="C338" s="61"/>
      <c r="D338" s="62"/>
      <c r="E338" s="62"/>
      <c r="F338" s="115">
        <f>G338+H338+I338</f>
        <v>4503.2</v>
      </c>
      <c r="G338" s="115"/>
      <c r="H338" s="115">
        <f>H339+H360</f>
        <v>0</v>
      </c>
      <c r="I338" s="115">
        <f>I339+I360</f>
        <v>4503.2</v>
      </c>
      <c r="J338" s="115">
        <f>K338+L338+M338</f>
        <v>4503</v>
      </c>
      <c r="K338" s="115"/>
      <c r="L338" s="115">
        <f>L339+L360</f>
        <v>0</v>
      </c>
      <c r="M338" s="115">
        <f>M339+M360</f>
        <v>4503</v>
      </c>
      <c r="N338" s="17"/>
    </row>
    <row r="339" spans="1:14" ht="31.5" x14ac:dyDescent="0.25">
      <c r="A339" s="39" t="s">
        <v>679</v>
      </c>
      <c r="B339" s="135" t="s">
        <v>854</v>
      </c>
      <c r="C339" s="56"/>
      <c r="D339" s="57"/>
      <c r="E339" s="57"/>
      <c r="F339" s="115">
        <f>G339+H339+I339</f>
        <v>4503.2</v>
      </c>
      <c r="G339" s="115">
        <f>SUBTOTAL(9,G340:G343)</f>
        <v>0</v>
      </c>
      <c r="H339" s="115">
        <f>SUBTOTAL(9,H340:H343)</f>
        <v>0</v>
      </c>
      <c r="I339" s="115">
        <f>SUBTOTAL(9,I340:I343)</f>
        <v>4503.2</v>
      </c>
      <c r="J339" s="115">
        <f>K339+L339+M339</f>
        <v>4503</v>
      </c>
      <c r="K339" s="115">
        <f>SUBTOTAL(9,K340:K343)</f>
        <v>0</v>
      </c>
      <c r="L339" s="115">
        <f>SUBTOTAL(9,L340:L343)</f>
        <v>0</v>
      </c>
      <c r="M339" s="115">
        <f>SUBTOTAL(9,M340:M343)</f>
        <v>4503</v>
      </c>
    </row>
    <row r="340" spans="1:14" ht="63" x14ac:dyDescent="0.25">
      <c r="A340" s="129" t="s">
        <v>830</v>
      </c>
      <c r="B340" s="126" t="s">
        <v>681</v>
      </c>
      <c r="C340" s="61">
        <v>100</v>
      </c>
      <c r="D340" s="62" t="s">
        <v>260</v>
      </c>
      <c r="E340" s="62" t="s">
        <v>462</v>
      </c>
      <c r="F340" s="35">
        <f>G340+H340+I340</f>
        <v>3969</v>
      </c>
      <c r="G340" s="35"/>
      <c r="H340" s="35">
        <v>0</v>
      </c>
      <c r="I340" s="31">
        <v>3969</v>
      </c>
      <c r="J340" s="35">
        <f>K340+L340+M340</f>
        <v>3969</v>
      </c>
      <c r="K340" s="35"/>
      <c r="L340" s="35">
        <v>0</v>
      </c>
      <c r="M340" s="31">
        <v>3969</v>
      </c>
    </row>
    <row r="341" spans="1:14" ht="94.5" x14ac:dyDescent="0.25">
      <c r="A341" s="129" t="s">
        <v>281</v>
      </c>
      <c r="B341" s="126" t="s">
        <v>1190</v>
      </c>
      <c r="C341" s="61">
        <v>100</v>
      </c>
      <c r="D341" s="62" t="s">
        <v>260</v>
      </c>
      <c r="E341" s="62" t="s">
        <v>462</v>
      </c>
      <c r="F341" s="35">
        <f>G341+H341+I341</f>
        <v>278.3</v>
      </c>
      <c r="G341" s="35"/>
      <c r="H341" s="35"/>
      <c r="I341" s="31">
        <v>278.3</v>
      </c>
      <c r="J341" s="35">
        <f>K341+L341+M341</f>
        <v>278.10000000000002</v>
      </c>
      <c r="K341" s="35"/>
      <c r="L341" s="35"/>
      <c r="M341" s="31">
        <v>278.10000000000002</v>
      </c>
    </row>
    <row r="342" spans="1:14" ht="47.25" hidden="1" x14ac:dyDescent="0.25">
      <c r="A342" s="129" t="s">
        <v>279</v>
      </c>
      <c r="B342" s="126" t="s">
        <v>682</v>
      </c>
      <c r="C342" s="61">
        <v>200</v>
      </c>
      <c r="D342" s="62" t="s">
        <v>260</v>
      </c>
      <c r="E342" s="62" t="s">
        <v>462</v>
      </c>
      <c r="F342" s="35">
        <f>G342+H342+I342</f>
        <v>0</v>
      </c>
      <c r="G342" s="35"/>
      <c r="H342" s="35">
        <v>0</v>
      </c>
      <c r="I342" s="31">
        <v>0</v>
      </c>
      <c r="J342" s="35">
        <f>K342+L342+M342</f>
        <v>0</v>
      </c>
      <c r="K342" s="35"/>
      <c r="L342" s="35">
        <v>0</v>
      </c>
      <c r="M342" s="31">
        <v>0</v>
      </c>
    </row>
    <row r="343" spans="1:14" ht="63" x14ac:dyDescent="0.25">
      <c r="A343" s="64" t="s">
        <v>995</v>
      </c>
      <c r="B343" s="126" t="s">
        <v>1005</v>
      </c>
      <c r="C343" s="61">
        <v>100</v>
      </c>
      <c r="D343" s="62" t="s">
        <v>260</v>
      </c>
      <c r="E343" s="62" t="s">
        <v>462</v>
      </c>
      <c r="F343" s="35">
        <f t="shared" ref="F343" si="54">G343+H343+I343</f>
        <v>255.9</v>
      </c>
      <c r="G343" s="35"/>
      <c r="H343" s="35">
        <v>0</v>
      </c>
      <c r="I343" s="31">
        <v>255.9</v>
      </c>
      <c r="J343" s="35">
        <f t="shared" ref="J343" si="55">K343+L343+M343</f>
        <v>255.9</v>
      </c>
      <c r="K343" s="35"/>
      <c r="L343" s="35">
        <v>0</v>
      </c>
      <c r="M343" s="31">
        <v>255.9</v>
      </c>
    </row>
  </sheetData>
  <mergeCells count="1">
    <mergeCell ref="A6:J6"/>
  </mergeCells>
  <pageMargins left="0.31496062992125984" right="0.31496062992125984" top="0.51181102362204722" bottom="0.23622047244094491" header="0.27559055118110237" footer="0.19685039370078741"/>
  <pageSetup paperSize="9" scale="66" fitToHeight="22" orientation="portrait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Normal="100" workbookViewId="0">
      <selection activeCell="K18" sqref="K18"/>
    </sheetView>
  </sheetViews>
  <sheetFormatPr defaultRowHeight="15" x14ac:dyDescent="0.25"/>
  <cols>
    <col min="1" max="1" width="29.7109375" customWidth="1"/>
    <col min="2" max="2" width="56" customWidth="1"/>
    <col min="3" max="4" width="15" customWidth="1"/>
    <col min="7" max="7" width="10.42578125" bestFit="1" customWidth="1"/>
    <col min="257" max="257" width="29.7109375" customWidth="1"/>
    <col min="258" max="258" width="56" customWidth="1"/>
    <col min="259" max="259" width="13.7109375" customWidth="1"/>
    <col min="263" max="263" width="10.42578125" bestFit="1" customWidth="1"/>
    <col min="513" max="513" width="29.7109375" customWidth="1"/>
    <col min="514" max="514" width="56" customWidth="1"/>
    <col min="515" max="515" width="13.7109375" customWidth="1"/>
    <col min="519" max="519" width="10.42578125" bestFit="1" customWidth="1"/>
    <col min="769" max="769" width="29.7109375" customWidth="1"/>
    <col min="770" max="770" width="56" customWidth="1"/>
    <col min="771" max="771" width="13.7109375" customWidth="1"/>
    <col min="775" max="775" width="10.42578125" bestFit="1" customWidth="1"/>
    <col min="1025" max="1025" width="29.7109375" customWidth="1"/>
    <col min="1026" max="1026" width="56" customWidth="1"/>
    <col min="1027" max="1027" width="13.7109375" customWidth="1"/>
    <col min="1031" max="1031" width="10.42578125" bestFit="1" customWidth="1"/>
    <col min="1281" max="1281" width="29.7109375" customWidth="1"/>
    <col min="1282" max="1282" width="56" customWidth="1"/>
    <col min="1283" max="1283" width="13.7109375" customWidth="1"/>
    <col min="1287" max="1287" width="10.42578125" bestFit="1" customWidth="1"/>
    <col min="1537" max="1537" width="29.7109375" customWidth="1"/>
    <col min="1538" max="1538" width="56" customWidth="1"/>
    <col min="1539" max="1539" width="13.7109375" customWidth="1"/>
    <col min="1543" max="1543" width="10.42578125" bestFit="1" customWidth="1"/>
    <col min="1793" max="1793" width="29.7109375" customWidth="1"/>
    <col min="1794" max="1794" width="56" customWidth="1"/>
    <col min="1795" max="1795" width="13.7109375" customWidth="1"/>
    <col min="1799" max="1799" width="10.42578125" bestFit="1" customWidth="1"/>
    <col min="2049" max="2049" width="29.7109375" customWidth="1"/>
    <col min="2050" max="2050" width="56" customWidth="1"/>
    <col min="2051" max="2051" width="13.7109375" customWidth="1"/>
    <col min="2055" max="2055" width="10.42578125" bestFit="1" customWidth="1"/>
    <col min="2305" max="2305" width="29.7109375" customWidth="1"/>
    <col min="2306" max="2306" width="56" customWidth="1"/>
    <col min="2307" max="2307" width="13.7109375" customWidth="1"/>
    <col min="2311" max="2311" width="10.42578125" bestFit="1" customWidth="1"/>
    <col min="2561" max="2561" width="29.7109375" customWidth="1"/>
    <col min="2562" max="2562" width="56" customWidth="1"/>
    <col min="2563" max="2563" width="13.7109375" customWidth="1"/>
    <col min="2567" max="2567" width="10.42578125" bestFit="1" customWidth="1"/>
    <col min="2817" max="2817" width="29.7109375" customWidth="1"/>
    <col min="2818" max="2818" width="56" customWidth="1"/>
    <col min="2819" max="2819" width="13.7109375" customWidth="1"/>
    <col min="2823" max="2823" width="10.42578125" bestFit="1" customWidth="1"/>
    <col min="3073" max="3073" width="29.7109375" customWidth="1"/>
    <col min="3074" max="3074" width="56" customWidth="1"/>
    <col min="3075" max="3075" width="13.7109375" customWidth="1"/>
    <col min="3079" max="3079" width="10.42578125" bestFit="1" customWidth="1"/>
    <col min="3329" max="3329" width="29.7109375" customWidth="1"/>
    <col min="3330" max="3330" width="56" customWidth="1"/>
    <col min="3331" max="3331" width="13.7109375" customWidth="1"/>
    <col min="3335" max="3335" width="10.42578125" bestFit="1" customWidth="1"/>
    <col min="3585" max="3585" width="29.7109375" customWidth="1"/>
    <col min="3586" max="3586" width="56" customWidth="1"/>
    <col min="3587" max="3587" width="13.7109375" customWidth="1"/>
    <col min="3591" max="3591" width="10.42578125" bestFit="1" customWidth="1"/>
    <col min="3841" max="3841" width="29.7109375" customWidth="1"/>
    <col min="3842" max="3842" width="56" customWidth="1"/>
    <col min="3843" max="3843" width="13.7109375" customWidth="1"/>
    <col min="3847" max="3847" width="10.42578125" bestFit="1" customWidth="1"/>
    <col min="4097" max="4097" width="29.7109375" customWidth="1"/>
    <col min="4098" max="4098" width="56" customWidth="1"/>
    <col min="4099" max="4099" width="13.7109375" customWidth="1"/>
    <col min="4103" max="4103" width="10.42578125" bestFit="1" customWidth="1"/>
    <col min="4353" max="4353" width="29.7109375" customWidth="1"/>
    <col min="4354" max="4354" width="56" customWidth="1"/>
    <col min="4355" max="4355" width="13.7109375" customWidth="1"/>
    <col min="4359" max="4359" width="10.42578125" bestFit="1" customWidth="1"/>
    <col min="4609" max="4609" width="29.7109375" customWidth="1"/>
    <col min="4610" max="4610" width="56" customWidth="1"/>
    <col min="4611" max="4611" width="13.7109375" customWidth="1"/>
    <col min="4615" max="4615" width="10.42578125" bestFit="1" customWidth="1"/>
    <col min="4865" max="4865" width="29.7109375" customWidth="1"/>
    <col min="4866" max="4866" width="56" customWidth="1"/>
    <col min="4867" max="4867" width="13.7109375" customWidth="1"/>
    <col min="4871" max="4871" width="10.42578125" bestFit="1" customWidth="1"/>
    <col min="5121" max="5121" width="29.7109375" customWidth="1"/>
    <col min="5122" max="5122" width="56" customWidth="1"/>
    <col min="5123" max="5123" width="13.7109375" customWidth="1"/>
    <col min="5127" max="5127" width="10.42578125" bestFit="1" customWidth="1"/>
    <col min="5377" max="5377" width="29.7109375" customWidth="1"/>
    <col min="5378" max="5378" width="56" customWidth="1"/>
    <col min="5379" max="5379" width="13.7109375" customWidth="1"/>
    <col min="5383" max="5383" width="10.42578125" bestFit="1" customWidth="1"/>
    <col min="5633" max="5633" width="29.7109375" customWidth="1"/>
    <col min="5634" max="5634" width="56" customWidth="1"/>
    <col min="5635" max="5635" width="13.7109375" customWidth="1"/>
    <col min="5639" max="5639" width="10.42578125" bestFit="1" customWidth="1"/>
    <col min="5889" max="5889" width="29.7109375" customWidth="1"/>
    <col min="5890" max="5890" width="56" customWidth="1"/>
    <col min="5891" max="5891" width="13.7109375" customWidth="1"/>
    <col min="5895" max="5895" width="10.42578125" bestFit="1" customWidth="1"/>
    <col min="6145" max="6145" width="29.7109375" customWidth="1"/>
    <col min="6146" max="6146" width="56" customWidth="1"/>
    <col min="6147" max="6147" width="13.7109375" customWidth="1"/>
    <col min="6151" max="6151" width="10.42578125" bestFit="1" customWidth="1"/>
    <col min="6401" max="6401" width="29.7109375" customWidth="1"/>
    <col min="6402" max="6402" width="56" customWidth="1"/>
    <col min="6403" max="6403" width="13.7109375" customWidth="1"/>
    <col min="6407" max="6407" width="10.42578125" bestFit="1" customWidth="1"/>
    <col min="6657" max="6657" width="29.7109375" customWidth="1"/>
    <col min="6658" max="6658" width="56" customWidth="1"/>
    <col min="6659" max="6659" width="13.7109375" customWidth="1"/>
    <col min="6663" max="6663" width="10.42578125" bestFit="1" customWidth="1"/>
    <col min="6913" max="6913" width="29.7109375" customWidth="1"/>
    <col min="6914" max="6914" width="56" customWidth="1"/>
    <col min="6915" max="6915" width="13.7109375" customWidth="1"/>
    <col min="6919" max="6919" width="10.42578125" bestFit="1" customWidth="1"/>
    <col min="7169" max="7169" width="29.7109375" customWidth="1"/>
    <col min="7170" max="7170" width="56" customWidth="1"/>
    <col min="7171" max="7171" width="13.7109375" customWidth="1"/>
    <col min="7175" max="7175" width="10.42578125" bestFit="1" customWidth="1"/>
    <col min="7425" max="7425" width="29.7109375" customWidth="1"/>
    <col min="7426" max="7426" width="56" customWidth="1"/>
    <col min="7427" max="7427" width="13.7109375" customWidth="1"/>
    <col min="7431" max="7431" width="10.42578125" bestFit="1" customWidth="1"/>
    <col min="7681" max="7681" width="29.7109375" customWidth="1"/>
    <col min="7682" max="7682" width="56" customWidth="1"/>
    <col min="7683" max="7683" width="13.7109375" customWidth="1"/>
    <col min="7687" max="7687" width="10.42578125" bestFit="1" customWidth="1"/>
    <col min="7937" max="7937" width="29.7109375" customWidth="1"/>
    <col min="7938" max="7938" width="56" customWidth="1"/>
    <col min="7939" max="7939" width="13.7109375" customWidth="1"/>
    <col min="7943" max="7943" width="10.42578125" bestFit="1" customWidth="1"/>
    <col min="8193" max="8193" width="29.7109375" customWidth="1"/>
    <col min="8194" max="8194" width="56" customWidth="1"/>
    <col min="8195" max="8195" width="13.7109375" customWidth="1"/>
    <col min="8199" max="8199" width="10.42578125" bestFit="1" customWidth="1"/>
    <col min="8449" max="8449" width="29.7109375" customWidth="1"/>
    <col min="8450" max="8450" width="56" customWidth="1"/>
    <col min="8451" max="8451" width="13.7109375" customWidth="1"/>
    <col min="8455" max="8455" width="10.42578125" bestFit="1" customWidth="1"/>
    <col min="8705" max="8705" width="29.7109375" customWidth="1"/>
    <col min="8706" max="8706" width="56" customWidth="1"/>
    <col min="8707" max="8707" width="13.7109375" customWidth="1"/>
    <col min="8711" max="8711" width="10.42578125" bestFit="1" customWidth="1"/>
    <col min="8961" max="8961" width="29.7109375" customWidth="1"/>
    <col min="8962" max="8962" width="56" customWidth="1"/>
    <col min="8963" max="8963" width="13.7109375" customWidth="1"/>
    <col min="8967" max="8967" width="10.42578125" bestFit="1" customWidth="1"/>
    <col min="9217" max="9217" width="29.7109375" customWidth="1"/>
    <col min="9218" max="9218" width="56" customWidth="1"/>
    <col min="9219" max="9219" width="13.7109375" customWidth="1"/>
    <col min="9223" max="9223" width="10.42578125" bestFit="1" customWidth="1"/>
    <col min="9473" max="9473" width="29.7109375" customWidth="1"/>
    <col min="9474" max="9474" width="56" customWidth="1"/>
    <col min="9475" max="9475" width="13.7109375" customWidth="1"/>
    <col min="9479" max="9479" width="10.42578125" bestFit="1" customWidth="1"/>
    <col min="9729" max="9729" width="29.7109375" customWidth="1"/>
    <col min="9730" max="9730" width="56" customWidth="1"/>
    <col min="9731" max="9731" width="13.7109375" customWidth="1"/>
    <col min="9735" max="9735" width="10.42578125" bestFit="1" customWidth="1"/>
    <col min="9985" max="9985" width="29.7109375" customWidth="1"/>
    <col min="9986" max="9986" width="56" customWidth="1"/>
    <col min="9987" max="9987" width="13.7109375" customWidth="1"/>
    <col min="9991" max="9991" width="10.42578125" bestFit="1" customWidth="1"/>
    <col min="10241" max="10241" width="29.7109375" customWidth="1"/>
    <col min="10242" max="10242" width="56" customWidth="1"/>
    <col min="10243" max="10243" width="13.7109375" customWidth="1"/>
    <col min="10247" max="10247" width="10.42578125" bestFit="1" customWidth="1"/>
    <col min="10497" max="10497" width="29.7109375" customWidth="1"/>
    <col min="10498" max="10498" width="56" customWidth="1"/>
    <col min="10499" max="10499" width="13.7109375" customWidth="1"/>
    <col min="10503" max="10503" width="10.42578125" bestFit="1" customWidth="1"/>
    <col min="10753" max="10753" width="29.7109375" customWidth="1"/>
    <col min="10754" max="10754" width="56" customWidth="1"/>
    <col min="10755" max="10755" width="13.7109375" customWidth="1"/>
    <col min="10759" max="10759" width="10.42578125" bestFit="1" customWidth="1"/>
    <col min="11009" max="11009" width="29.7109375" customWidth="1"/>
    <col min="11010" max="11010" width="56" customWidth="1"/>
    <col min="11011" max="11011" width="13.7109375" customWidth="1"/>
    <col min="11015" max="11015" width="10.42578125" bestFit="1" customWidth="1"/>
    <col min="11265" max="11265" width="29.7109375" customWidth="1"/>
    <col min="11266" max="11266" width="56" customWidth="1"/>
    <col min="11267" max="11267" width="13.7109375" customWidth="1"/>
    <col min="11271" max="11271" width="10.42578125" bestFit="1" customWidth="1"/>
    <col min="11521" max="11521" width="29.7109375" customWidth="1"/>
    <col min="11522" max="11522" width="56" customWidth="1"/>
    <col min="11523" max="11523" width="13.7109375" customWidth="1"/>
    <col min="11527" max="11527" width="10.42578125" bestFit="1" customWidth="1"/>
    <col min="11777" max="11777" width="29.7109375" customWidth="1"/>
    <col min="11778" max="11778" width="56" customWidth="1"/>
    <col min="11779" max="11779" width="13.7109375" customWidth="1"/>
    <col min="11783" max="11783" width="10.42578125" bestFit="1" customWidth="1"/>
    <col min="12033" max="12033" width="29.7109375" customWidth="1"/>
    <col min="12034" max="12034" width="56" customWidth="1"/>
    <col min="12035" max="12035" width="13.7109375" customWidth="1"/>
    <col min="12039" max="12039" width="10.42578125" bestFit="1" customWidth="1"/>
    <col min="12289" max="12289" width="29.7109375" customWidth="1"/>
    <col min="12290" max="12290" width="56" customWidth="1"/>
    <col min="12291" max="12291" width="13.7109375" customWidth="1"/>
    <col min="12295" max="12295" width="10.42578125" bestFit="1" customWidth="1"/>
    <col min="12545" max="12545" width="29.7109375" customWidth="1"/>
    <col min="12546" max="12546" width="56" customWidth="1"/>
    <col min="12547" max="12547" width="13.7109375" customWidth="1"/>
    <col min="12551" max="12551" width="10.42578125" bestFit="1" customWidth="1"/>
    <col min="12801" max="12801" width="29.7109375" customWidth="1"/>
    <col min="12802" max="12802" width="56" customWidth="1"/>
    <col min="12803" max="12803" width="13.7109375" customWidth="1"/>
    <col min="12807" max="12807" width="10.42578125" bestFit="1" customWidth="1"/>
    <col min="13057" max="13057" width="29.7109375" customWidth="1"/>
    <col min="13058" max="13058" width="56" customWidth="1"/>
    <col min="13059" max="13059" width="13.7109375" customWidth="1"/>
    <col min="13063" max="13063" width="10.42578125" bestFit="1" customWidth="1"/>
    <col min="13313" max="13313" width="29.7109375" customWidth="1"/>
    <col min="13314" max="13314" width="56" customWidth="1"/>
    <col min="13315" max="13315" width="13.7109375" customWidth="1"/>
    <col min="13319" max="13319" width="10.42578125" bestFit="1" customWidth="1"/>
    <col min="13569" max="13569" width="29.7109375" customWidth="1"/>
    <col min="13570" max="13570" width="56" customWidth="1"/>
    <col min="13571" max="13571" width="13.7109375" customWidth="1"/>
    <col min="13575" max="13575" width="10.42578125" bestFit="1" customWidth="1"/>
    <col min="13825" max="13825" width="29.7109375" customWidth="1"/>
    <col min="13826" max="13826" width="56" customWidth="1"/>
    <col min="13827" max="13827" width="13.7109375" customWidth="1"/>
    <col min="13831" max="13831" width="10.42578125" bestFit="1" customWidth="1"/>
    <col min="14081" max="14081" width="29.7109375" customWidth="1"/>
    <col min="14082" max="14082" width="56" customWidth="1"/>
    <col min="14083" max="14083" width="13.7109375" customWidth="1"/>
    <col min="14087" max="14087" width="10.42578125" bestFit="1" customWidth="1"/>
    <col min="14337" max="14337" width="29.7109375" customWidth="1"/>
    <col min="14338" max="14338" width="56" customWidth="1"/>
    <col min="14339" max="14339" width="13.7109375" customWidth="1"/>
    <col min="14343" max="14343" width="10.42578125" bestFit="1" customWidth="1"/>
    <col min="14593" max="14593" width="29.7109375" customWidth="1"/>
    <col min="14594" max="14594" width="56" customWidth="1"/>
    <col min="14595" max="14595" width="13.7109375" customWidth="1"/>
    <col min="14599" max="14599" width="10.42578125" bestFit="1" customWidth="1"/>
    <col min="14849" max="14849" width="29.7109375" customWidth="1"/>
    <col min="14850" max="14850" width="56" customWidth="1"/>
    <col min="14851" max="14851" width="13.7109375" customWidth="1"/>
    <col min="14855" max="14855" width="10.42578125" bestFit="1" customWidth="1"/>
    <col min="15105" max="15105" width="29.7109375" customWidth="1"/>
    <col min="15106" max="15106" width="56" customWidth="1"/>
    <col min="15107" max="15107" width="13.7109375" customWidth="1"/>
    <col min="15111" max="15111" width="10.42578125" bestFit="1" customWidth="1"/>
    <col min="15361" max="15361" width="29.7109375" customWidth="1"/>
    <col min="15362" max="15362" width="56" customWidth="1"/>
    <col min="15363" max="15363" width="13.7109375" customWidth="1"/>
    <col min="15367" max="15367" width="10.42578125" bestFit="1" customWidth="1"/>
    <col min="15617" max="15617" width="29.7109375" customWidth="1"/>
    <col min="15618" max="15618" width="56" customWidth="1"/>
    <col min="15619" max="15619" width="13.7109375" customWidth="1"/>
    <col min="15623" max="15623" width="10.42578125" bestFit="1" customWidth="1"/>
    <col min="15873" max="15873" width="29.7109375" customWidth="1"/>
    <col min="15874" max="15874" width="56" customWidth="1"/>
    <col min="15875" max="15875" width="13.7109375" customWidth="1"/>
    <col min="15879" max="15879" width="10.42578125" bestFit="1" customWidth="1"/>
    <col min="16129" max="16129" width="29.7109375" customWidth="1"/>
    <col min="16130" max="16130" width="56" customWidth="1"/>
    <col min="16131" max="16131" width="13.7109375" customWidth="1"/>
    <col min="16135" max="16135" width="10.42578125" bestFit="1" customWidth="1"/>
  </cols>
  <sheetData>
    <row r="1" spans="1:9" ht="15.75" customHeight="1" x14ac:dyDescent="0.25">
      <c r="A1" s="147"/>
      <c r="B1" s="147"/>
      <c r="D1" s="147" t="s">
        <v>726</v>
      </c>
      <c r="E1" s="34"/>
      <c r="F1" s="34"/>
      <c r="G1" s="34"/>
      <c r="H1" s="34"/>
      <c r="I1" s="34"/>
    </row>
    <row r="2" spans="1:9" ht="15.75" customHeight="1" x14ac:dyDescent="0.25">
      <c r="A2" s="147"/>
      <c r="B2" s="147"/>
      <c r="D2" s="147" t="s">
        <v>250</v>
      </c>
      <c r="E2" s="34"/>
      <c r="F2" s="34"/>
      <c r="G2" s="34"/>
      <c r="H2" s="34"/>
      <c r="I2" s="34"/>
    </row>
    <row r="3" spans="1:9" ht="15.75" customHeight="1" x14ac:dyDescent="0.25">
      <c r="A3" s="147"/>
      <c r="B3" s="147"/>
      <c r="D3" s="147" t="s">
        <v>1</v>
      </c>
      <c r="E3" s="34"/>
      <c r="F3" s="34"/>
      <c r="G3" s="34"/>
      <c r="H3" s="34"/>
      <c r="I3" s="34"/>
    </row>
    <row r="4" spans="1:9" ht="15.75" customHeight="1" x14ac:dyDescent="0.25">
      <c r="A4" s="147"/>
      <c r="B4" s="147"/>
      <c r="D4" s="42" t="s">
        <v>1013</v>
      </c>
      <c r="E4" s="34"/>
      <c r="F4" s="34"/>
      <c r="G4" s="34"/>
      <c r="H4" s="34"/>
      <c r="I4" s="34"/>
    </row>
    <row r="5" spans="1:9" ht="15.75" customHeight="1" x14ac:dyDescent="0.25">
      <c r="A5" s="147"/>
      <c r="B5" s="147"/>
      <c r="C5" s="147"/>
      <c r="D5" s="34"/>
      <c r="E5" s="34"/>
      <c r="F5" s="34"/>
      <c r="G5" s="34"/>
      <c r="H5" s="34"/>
      <c r="I5" s="34"/>
    </row>
    <row r="6" spans="1:9" ht="37.5" customHeight="1" x14ac:dyDescent="0.25">
      <c r="A6" s="234" t="s">
        <v>1014</v>
      </c>
      <c r="B6" s="234"/>
      <c r="C6" s="234"/>
      <c r="D6" s="234"/>
    </row>
    <row r="7" spans="1:9" ht="15.75" x14ac:dyDescent="0.25">
      <c r="A7" s="231"/>
      <c r="B7" s="231"/>
      <c r="C7" s="231"/>
    </row>
    <row r="8" spans="1:9" ht="15.75" customHeight="1" x14ac:dyDescent="0.25">
      <c r="A8" s="232" t="s">
        <v>868</v>
      </c>
      <c r="B8" s="232"/>
      <c r="C8" s="232"/>
    </row>
    <row r="9" spans="1:9" ht="15.75" x14ac:dyDescent="0.25">
      <c r="A9" s="218" t="s">
        <v>869</v>
      </c>
      <c r="B9" s="219"/>
      <c r="C9" s="220">
        <f>-C17</f>
        <v>-105371.20000000019</v>
      </c>
      <c r="D9" s="220">
        <f>-D17</f>
        <v>22398.100000000093</v>
      </c>
    </row>
    <row r="10" spans="1:9" ht="15.75" customHeight="1" x14ac:dyDescent="0.25">
      <c r="A10" s="233" t="s">
        <v>870</v>
      </c>
      <c r="B10" s="233"/>
      <c r="C10" s="221">
        <f>C9/'Приложение 1'!C11</f>
        <v>-0.57211486254631494</v>
      </c>
      <c r="D10" s="221">
        <f>D9/'Приложение 1'!D11</f>
        <v>0.11038750780540429</v>
      </c>
    </row>
    <row r="11" spans="1:9" ht="15.75" x14ac:dyDescent="0.25">
      <c r="A11" s="222"/>
      <c r="B11" s="223"/>
      <c r="C11" s="224"/>
      <c r="D11" s="224" t="s">
        <v>871</v>
      </c>
    </row>
    <row r="12" spans="1:9" ht="47.25" x14ac:dyDescent="0.25">
      <c r="A12" s="40" t="s">
        <v>2</v>
      </c>
      <c r="B12" s="40" t="s">
        <v>252</v>
      </c>
      <c r="C12" s="40" t="s">
        <v>1008</v>
      </c>
      <c r="D12" s="40" t="s">
        <v>1009</v>
      </c>
    </row>
    <row r="13" spans="1:9" ht="31.5" hidden="1" x14ac:dyDescent="0.25">
      <c r="A13" s="37" t="s">
        <v>897</v>
      </c>
      <c r="B13" s="37" t="s">
        <v>898</v>
      </c>
      <c r="C13" s="52">
        <f t="shared" ref="C13:C14" si="0">SUM(C14)</f>
        <v>0</v>
      </c>
    </row>
    <row r="14" spans="1:9" ht="31.5" hidden="1" x14ac:dyDescent="0.25">
      <c r="A14" s="43" t="s">
        <v>899</v>
      </c>
      <c r="B14" s="43" t="s">
        <v>900</v>
      </c>
      <c r="C14" s="46">
        <f t="shared" si="0"/>
        <v>0</v>
      </c>
    </row>
    <row r="15" spans="1:9" ht="31.5" hidden="1" x14ac:dyDescent="0.25">
      <c r="A15" s="49" t="s">
        <v>901</v>
      </c>
      <c r="B15" s="49" t="s">
        <v>902</v>
      </c>
      <c r="C15" s="46">
        <f>SUM(C16)</f>
        <v>0</v>
      </c>
    </row>
    <row r="16" spans="1:9" ht="47.25" hidden="1" x14ac:dyDescent="0.25">
      <c r="A16" s="49" t="s">
        <v>903</v>
      </c>
      <c r="B16" s="49" t="s">
        <v>867</v>
      </c>
      <c r="C16" s="46">
        <v>0</v>
      </c>
    </row>
    <row r="17" spans="1:4" ht="31.5" x14ac:dyDescent="0.25">
      <c r="A17" s="43" t="s">
        <v>872</v>
      </c>
      <c r="B17" s="43" t="s">
        <v>873</v>
      </c>
      <c r="C17" s="44">
        <f>SUM(C18,C24)</f>
        <v>105371.20000000019</v>
      </c>
      <c r="D17" s="44">
        <f>SUM(D18,D24)</f>
        <v>-22398.100000000093</v>
      </c>
    </row>
    <row r="18" spans="1:4" ht="31.5" x14ac:dyDescent="0.25">
      <c r="A18" s="43" t="s">
        <v>874</v>
      </c>
      <c r="B18" s="43" t="s">
        <v>875</v>
      </c>
      <c r="C18" s="44">
        <f>SUM(C20,C22)</f>
        <v>3100</v>
      </c>
      <c r="D18" s="44">
        <f>SUM(D20,D22)</f>
        <v>3100</v>
      </c>
    </row>
    <row r="19" spans="1:4" ht="47.25" x14ac:dyDescent="0.25">
      <c r="A19" s="37" t="s">
        <v>876</v>
      </c>
      <c r="B19" s="37" t="s">
        <v>877</v>
      </c>
      <c r="C19" s="45">
        <f>SUM(C21,C23)</f>
        <v>3100</v>
      </c>
      <c r="D19" s="45">
        <f>SUM(D21,D23)</f>
        <v>3100</v>
      </c>
    </row>
    <row r="20" spans="1:4" ht="63" x14ac:dyDescent="0.25">
      <c r="A20" s="41" t="s">
        <v>878</v>
      </c>
      <c r="B20" s="41" t="s">
        <v>1206</v>
      </c>
      <c r="C20" s="46">
        <f t="shared" ref="C20:D31" si="1">SUM(C21)</f>
        <v>22600</v>
      </c>
      <c r="D20" s="46">
        <f t="shared" si="1"/>
        <v>22600</v>
      </c>
    </row>
    <row r="21" spans="1:4" ht="49.5" customHeight="1" x14ac:dyDescent="0.25">
      <c r="A21" s="41" t="s">
        <v>1207</v>
      </c>
      <c r="B21" s="41" t="s">
        <v>1206</v>
      </c>
      <c r="C21" s="46">
        <v>22600</v>
      </c>
      <c r="D21" s="46">
        <v>22600</v>
      </c>
    </row>
    <row r="22" spans="1:4" ht="47.25" x14ac:dyDescent="0.25">
      <c r="A22" s="41" t="s">
        <v>879</v>
      </c>
      <c r="B22" s="41" t="s">
        <v>907</v>
      </c>
      <c r="C22" s="46">
        <f t="shared" si="1"/>
        <v>-19500</v>
      </c>
      <c r="D22" s="46">
        <f t="shared" si="1"/>
        <v>-19500</v>
      </c>
    </row>
    <row r="23" spans="1:4" ht="47.25" x14ac:dyDescent="0.25">
      <c r="A23" s="41" t="s">
        <v>880</v>
      </c>
      <c r="B23" s="41" t="s">
        <v>906</v>
      </c>
      <c r="C23" s="46">
        <v>-19500</v>
      </c>
      <c r="D23" s="46">
        <v>-19500</v>
      </c>
    </row>
    <row r="24" spans="1:4" ht="31.5" x14ac:dyDescent="0.25">
      <c r="A24" s="43" t="s">
        <v>881</v>
      </c>
      <c r="B24" s="211" t="s">
        <v>882</v>
      </c>
      <c r="C24" s="47">
        <f>SUM(C25,C29)</f>
        <v>102271.20000000019</v>
      </c>
      <c r="D24" s="47">
        <f>SUM(D25,D29)</f>
        <v>-25498.100000000093</v>
      </c>
    </row>
    <row r="25" spans="1:4" ht="15.75" x14ac:dyDescent="0.25">
      <c r="A25" s="43" t="s">
        <v>883</v>
      </c>
      <c r="B25" s="211" t="s">
        <v>884</v>
      </c>
      <c r="C25" s="48">
        <f>SUM(C26)</f>
        <v>-1974748.4999999998</v>
      </c>
      <c r="D25" s="48">
        <f>SUM(D26)</f>
        <v>-1974829.3</v>
      </c>
    </row>
    <row r="26" spans="1:4" ht="15.75" x14ac:dyDescent="0.25">
      <c r="A26" s="49" t="s">
        <v>885</v>
      </c>
      <c r="B26" s="212" t="s">
        <v>886</v>
      </c>
      <c r="C26" s="213">
        <f t="shared" si="1"/>
        <v>-1974748.4999999998</v>
      </c>
      <c r="D26" s="213">
        <f t="shared" si="1"/>
        <v>-1974829.3</v>
      </c>
    </row>
    <row r="27" spans="1:4" ht="31.5" x14ac:dyDescent="0.25">
      <c r="A27" s="38" t="s">
        <v>887</v>
      </c>
      <c r="B27" s="7" t="s">
        <v>888</v>
      </c>
      <c r="C27" s="50">
        <f t="shared" si="1"/>
        <v>-1974748.4999999998</v>
      </c>
      <c r="D27" s="50">
        <f t="shared" si="1"/>
        <v>-1974829.3</v>
      </c>
    </row>
    <row r="28" spans="1:4" ht="31.5" x14ac:dyDescent="0.25">
      <c r="A28" s="51" t="s">
        <v>889</v>
      </c>
      <c r="B28" s="214" t="s">
        <v>865</v>
      </c>
      <c r="C28" s="215">
        <f>-'Приложение 1'!C207- 'Приложение 5'!C21</f>
        <v>-1974748.4999999998</v>
      </c>
      <c r="D28" s="215">
        <v>-1974829.3</v>
      </c>
    </row>
    <row r="29" spans="1:4" ht="15.75" x14ac:dyDescent="0.25">
      <c r="A29" s="37" t="s">
        <v>890</v>
      </c>
      <c r="B29" s="6" t="s">
        <v>891</v>
      </c>
      <c r="C29" s="47">
        <f t="shared" si="1"/>
        <v>2077019.7</v>
      </c>
      <c r="D29" s="47">
        <f t="shared" si="1"/>
        <v>1949331.2</v>
      </c>
    </row>
    <row r="30" spans="1:4" ht="15.75" x14ac:dyDescent="0.25">
      <c r="A30" s="38" t="s">
        <v>892</v>
      </c>
      <c r="B30" s="7" t="s">
        <v>893</v>
      </c>
      <c r="C30" s="50">
        <f t="shared" si="1"/>
        <v>2077019.7</v>
      </c>
      <c r="D30" s="50">
        <f t="shared" si="1"/>
        <v>1949331.2</v>
      </c>
    </row>
    <row r="31" spans="1:4" ht="31.5" x14ac:dyDescent="0.25">
      <c r="A31" s="38" t="s">
        <v>894</v>
      </c>
      <c r="B31" s="7" t="s">
        <v>895</v>
      </c>
      <c r="C31" s="50">
        <f t="shared" si="1"/>
        <v>2077019.7</v>
      </c>
      <c r="D31" s="50">
        <f t="shared" si="1"/>
        <v>1949331.2</v>
      </c>
    </row>
    <row r="32" spans="1:4" ht="31.5" x14ac:dyDescent="0.25">
      <c r="A32" s="51" t="s">
        <v>896</v>
      </c>
      <c r="B32" s="214" t="s">
        <v>866</v>
      </c>
      <c r="C32" s="215">
        <f>SUM('Приложение 2'!G11-C23)</f>
        <v>2077019.7</v>
      </c>
      <c r="D32" s="215">
        <v>1949331.2</v>
      </c>
    </row>
  </sheetData>
  <mergeCells count="4">
    <mergeCell ref="A7:C7"/>
    <mergeCell ref="A8:C8"/>
    <mergeCell ref="A10:B10"/>
    <mergeCell ref="A6:D6"/>
  </mergeCells>
  <pageMargins left="0.70866141732283472" right="0.70866141732283472" top="0.55118110236220474" bottom="0.3937007874015748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C. Петров</dc:creator>
  <cp:lastModifiedBy>Евгений C. Петров</cp:lastModifiedBy>
  <cp:lastPrinted>2023-02-08T23:47:14Z</cp:lastPrinted>
  <dcterms:created xsi:type="dcterms:W3CDTF">2020-11-08T22:57:29Z</dcterms:created>
  <dcterms:modified xsi:type="dcterms:W3CDTF">2023-02-08T23:56:56Z</dcterms:modified>
</cp:coreProperties>
</file>