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1700" activeTab="4"/>
  </bookViews>
  <sheets>
    <sheet name="Приложение 1" sheetId="14" r:id="rId1"/>
    <sheet name="Приложение 2" sheetId="3" r:id="rId2"/>
    <sheet name="Приложение 3" sheetId="2" r:id="rId3"/>
    <sheet name="Приложение 4" sheetId="4" r:id="rId4"/>
    <sheet name="Приложение 5" sheetId="9" r:id="rId5"/>
  </sheets>
  <definedNames>
    <definedName name="_xlnm._FilterDatabase" localSheetId="0" hidden="1">'Приложение 1'!$A$9:$B$196</definedName>
    <definedName name="_xlnm._FilterDatabase" localSheetId="1" hidden="1">'Приложение 2'!$A$9:$G$11</definedName>
    <definedName name="_xlnm._FilterDatabase" localSheetId="2" hidden="1">'Приложение 3'!$A$10:$G$496</definedName>
    <definedName name="_xlnm._FilterDatabase" localSheetId="3" hidden="1">'Приложение 4'!$A$8:$I$335</definedName>
    <definedName name="_xlnm.Print_Titles" localSheetId="1">'Приложение 2'!$9:$9</definedName>
    <definedName name="_xlnm.Print_Titles" localSheetId="2">'Приложение 3'!$9:$10</definedName>
    <definedName name="_xlnm.Print_Area" localSheetId="0">'Приложение 1'!$A$1:$D$195</definedName>
    <definedName name="_xlnm.Print_Area" localSheetId="1">'Приложение 2'!$A$1:$H$464</definedName>
    <definedName name="_xlnm.Print_Area" localSheetId="2">'Приложение 3'!$A$1:$H$489</definedName>
    <definedName name="_xlnm.Print_Area" localSheetId="3">'Приложение 4'!$A$1:$J$336</definedName>
    <definedName name="_xlnm.Print_Area" localSheetId="4">'Приложение 5'!$A$1:$D$28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3" i="3"/>
  <c r="H412" s="1"/>
  <c r="G413"/>
  <c r="G412" s="1"/>
  <c r="G419"/>
  <c r="G418" s="1"/>
  <c r="G417" s="1"/>
  <c r="H419"/>
  <c r="H418" s="1"/>
  <c r="H417" s="1"/>
  <c r="H416" s="1"/>
  <c r="H463"/>
  <c r="G463"/>
  <c r="G462" s="1"/>
  <c r="G461" s="1"/>
  <c r="G460" s="1"/>
  <c r="H462"/>
  <c r="H461" s="1"/>
  <c r="H460" s="1"/>
  <c r="H397"/>
  <c r="H396" s="1"/>
  <c r="H395" s="1"/>
  <c r="G397"/>
  <c r="G396" s="1"/>
  <c r="G395" s="1"/>
  <c r="H405"/>
  <c r="G405"/>
  <c r="G404" s="1"/>
  <c r="H404"/>
  <c r="H401"/>
  <c r="G401"/>
  <c r="G400" s="1"/>
  <c r="H400"/>
  <c r="H392"/>
  <c r="H391" s="1"/>
  <c r="H390" s="1"/>
  <c r="H389" s="1"/>
  <c r="G392"/>
  <c r="G391" s="1"/>
  <c r="G390" s="1"/>
  <c r="G389" s="1"/>
  <c r="H60"/>
  <c r="H59" s="1"/>
  <c r="G60"/>
  <c r="G59" s="1"/>
  <c r="H70"/>
  <c r="G70"/>
  <c r="H66"/>
  <c r="G66"/>
  <c r="G65" s="1"/>
  <c r="G64" s="1"/>
  <c r="H22"/>
  <c r="H21" s="1"/>
  <c r="G22"/>
  <c r="G20" s="1"/>
  <c r="H458"/>
  <c r="H457" s="1"/>
  <c r="G458"/>
  <c r="G457" s="1"/>
  <c r="H454"/>
  <c r="H453" s="1"/>
  <c r="G454"/>
  <c r="G453" s="1"/>
  <c r="H450"/>
  <c r="G450"/>
  <c r="H448"/>
  <c r="G448"/>
  <c r="H446"/>
  <c r="G446"/>
  <c r="H444"/>
  <c r="G444"/>
  <c r="H439"/>
  <c r="G439"/>
  <c r="H437"/>
  <c r="G437"/>
  <c r="H435"/>
  <c r="G435"/>
  <c r="G434" s="1"/>
  <c r="G433" s="1"/>
  <c r="G432" s="1"/>
  <c r="H422"/>
  <c r="H421" s="1"/>
  <c r="G422"/>
  <c r="G421" s="1"/>
  <c r="H410"/>
  <c r="H409" s="1"/>
  <c r="H408" s="1"/>
  <c r="H407" s="1"/>
  <c r="G410"/>
  <c r="G409" s="1"/>
  <c r="G408" s="1"/>
  <c r="G407" s="1"/>
  <c r="H387"/>
  <c r="H386" s="1"/>
  <c r="G387"/>
  <c r="G386" s="1"/>
  <c r="H382"/>
  <c r="G382"/>
  <c r="H380"/>
  <c r="G380"/>
  <c r="H378"/>
  <c r="G378"/>
  <c r="H376"/>
  <c r="G376"/>
  <c r="H373"/>
  <c r="G373"/>
  <c r="H371"/>
  <c r="G371"/>
  <c r="H369"/>
  <c r="G369"/>
  <c r="H367"/>
  <c r="G367"/>
  <c r="H365"/>
  <c r="G365"/>
  <c r="H363"/>
  <c r="G363"/>
  <c r="H355"/>
  <c r="G355"/>
  <c r="H353"/>
  <c r="G353"/>
  <c r="H351"/>
  <c r="G351"/>
  <c r="H349"/>
  <c r="G349"/>
  <c r="H347"/>
  <c r="G347"/>
  <c r="H345"/>
  <c r="G345"/>
  <c r="H343"/>
  <c r="H342" s="1"/>
  <c r="H341" s="1"/>
  <c r="H340" s="1"/>
  <c r="G343"/>
  <c r="G342" s="1"/>
  <c r="G341" s="1"/>
  <c r="G340" s="1"/>
  <c r="H338"/>
  <c r="G338"/>
  <c r="H334"/>
  <c r="G334"/>
  <c r="H332"/>
  <c r="G332"/>
  <c r="H328"/>
  <c r="H327" s="1"/>
  <c r="H326" s="1"/>
  <c r="H325" s="1"/>
  <c r="G328"/>
  <c r="G327" s="1"/>
  <c r="G326" s="1"/>
  <c r="G325" s="1"/>
  <c r="H323"/>
  <c r="H322" s="1"/>
  <c r="H321" s="1"/>
  <c r="G323"/>
  <c r="G322" s="1"/>
  <c r="G321" s="1"/>
  <c r="H318"/>
  <c r="H317" s="1"/>
  <c r="G318"/>
  <c r="G317" s="1"/>
  <c r="H315"/>
  <c r="G315"/>
  <c r="H313"/>
  <c r="G313"/>
  <c r="H311"/>
  <c r="G311"/>
  <c r="H309"/>
  <c r="G309"/>
  <c r="H307"/>
  <c r="G307"/>
  <c r="H305"/>
  <c r="G305"/>
  <c r="G304"/>
  <c r="G303" s="1"/>
  <c r="H300"/>
  <c r="H299" s="1"/>
  <c r="H298" s="1"/>
  <c r="G300"/>
  <c r="G299" s="1"/>
  <c r="G298" s="1"/>
  <c r="H295"/>
  <c r="G295"/>
  <c r="H293"/>
  <c r="G293"/>
  <c r="H291"/>
  <c r="G291"/>
  <c r="H289"/>
  <c r="G289"/>
  <c r="H287"/>
  <c r="G287"/>
  <c r="H285"/>
  <c r="G285"/>
  <c r="H283"/>
  <c r="G283"/>
  <c r="H281"/>
  <c r="G281"/>
  <c r="H279"/>
  <c r="G279"/>
  <c r="H276"/>
  <c r="H275" s="1"/>
  <c r="H274" s="1"/>
  <c r="H273" s="1"/>
  <c r="G276"/>
  <c r="G275" s="1"/>
  <c r="G274" s="1"/>
  <c r="H271"/>
  <c r="H270" s="1"/>
  <c r="H269" s="1"/>
  <c r="G271"/>
  <c r="G270" s="1"/>
  <c r="G269" s="1"/>
  <c r="H267"/>
  <c r="G267"/>
  <c r="H265"/>
  <c r="G265"/>
  <c r="H263"/>
  <c r="G263"/>
  <c r="H261"/>
  <c r="G261"/>
  <c r="H97"/>
  <c r="G97"/>
  <c r="H39"/>
  <c r="H38" s="1"/>
  <c r="G39"/>
  <c r="G38" s="1"/>
  <c r="H194"/>
  <c r="H193" s="1"/>
  <c r="G194"/>
  <c r="G193" s="1"/>
  <c r="H191"/>
  <c r="H190" s="1"/>
  <c r="G191"/>
  <c r="G190" s="1"/>
  <c r="H187"/>
  <c r="H186" s="1"/>
  <c r="G187"/>
  <c r="G186" s="1"/>
  <c r="H184"/>
  <c r="G184"/>
  <c r="G183" s="1"/>
  <c r="H183"/>
  <c r="H180"/>
  <c r="H179" s="1"/>
  <c r="H178" s="1"/>
  <c r="G180"/>
  <c r="G179" s="1"/>
  <c r="G178" s="1"/>
  <c r="H107"/>
  <c r="G107"/>
  <c r="H77"/>
  <c r="H76" s="1"/>
  <c r="G77"/>
  <c r="G76" s="1"/>
  <c r="H74"/>
  <c r="H73" s="1"/>
  <c r="G74"/>
  <c r="G73" s="1"/>
  <c r="G72" s="1"/>
  <c r="H49"/>
  <c r="H48" s="1"/>
  <c r="H47" s="1"/>
  <c r="G49"/>
  <c r="G48" s="1"/>
  <c r="G47" s="1"/>
  <c r="G182" l="1"/>
  <c r="G260"/>
  <c r="G259" s="1"/>
  <c r="G443"/>
  <c r="G442" s="1"/>
  <c r="H65"/>
  <c r="H64" s="1"/>
  <c r="H260"/>
  <c r="H259" s="1"/>
  <c r="H258" s="1"/>
  <c r="H443"/>
  <c r="H442" s="1"/>
  <c r="H399"/>
  <c r="G416"/>
  <c r="G362"/>
  <c r="G361" s="1"/>
  <c r="G360" s="1"/>
  <c r="G359" s="1"/>
  <c r="H304"/>
  <c r="H303" s="1"/>
  <c r="H302" s="1"/>
  <c r="H362"/>
  <c r="H361" s="1"/>
  <c r="H360" s="1"/>
  <c r="H359" s="1"/>
  <c r="H394"/>
  <c r="H441"/>
  <c r="G177"/>
  <c r="H434"/>
  <c r="H433" s="1"/>
  <c r="H432" s="1"/>
  <c r="H20"/>
  <c r="G258"/>
  <c r="G302"/>
  <c r="G441"/>
  <c r="G431" s="1"/>
  <c r="G273"/>
  <c r="H182"/>
  <c r="H177" s="1"/>
  <c r="G399"/>
  <c r="G21"/>
  <c r="H257"/>
  <c r="H72"/>
  <c r="H253"/>
  <c r="H252" s="1"/>
  <c r="G253"/>
  <c r="G252" s="1"/>
  <c r="H250"/>
  <c r="G250"/>
  <c r="H248"/>
  <c r="H247" s="1"/>
  <c r="G248"/>
  <c r="H245"/>
  <c r="H244" s="1"/>
  <c r="G245"/>
  <c r="G244"/>
  <c r="H240"/>
  <c r="G240"/>
  <c r="H238"/>
  <c r="G238"/>
  <c r="H236"/>
  <c r="G236"/>
  <c r="H234"/>
  <c r="G234"/>
  <c r="H232"/>
  <c r="G232"/>
  <c r="H228"/>
  <c r="H227" s="1"/>
  <c r="H226" s="1"/>
  <c r="G228"/>
  <c r="G227" s="1"/>
  <c r="G226" s="1"/>
  <c r="H222"/>
  <c r="H221" s="1"/>
  <c r="G222"/>
  <c r="G221" s="1"/>
  <c r="H219"/>
  <c r="G219"/>
  <c r="H217"/>
  <c r="G217"/>
  <c r="H215"/>
  <c r="H214" s="1"/>
  <c r="G215"/>
  <c r="G214" s="1"/>
  <c r="H210"/>
  <c r="G210"/>
  <c r="H208"/>
  <c r="G208"/>
  <c r="H205"/>
  <c r="G205"/>
  <c r="H203"/>
  <c r="G203"/>
  <c r="H201"/>
  <c r="G201"/>
  <c r="H200"/>
  <c r="H199" s="1"/>
  <c r="H175"/>
  <c r="G175"/>
  <c r="H173"/>
  <c r="G173"/>
  <c r="H170"/>
  <c r="G170"/>
  <c r="H168"/>
  <c r="G168"/>
  <c r="H166"/>
  <c r="G166"/>
  <c r="H164"/>
  <c r="G164"/>
  <c r="G163" s="1"/>
  <c r="G162" s="1"/>
  <c r="H158"/>
  <c r="G158"/>
  <c r="H156"/>
  <c r="G156"/>
  <c r="G155" s="1"/>
  <c r="H153"/>
  <c r="H152" s="1"/>
  <c r="G153"/>
  <c r="G152" s="1"/>
  <c r="H147"/>
  <c r="H146" s="1"/>
  <c r="H145" s="1"/>
  <c r="G147"/>
  <c r="G146" s="1"/>
  <c r="G145" s="1"/>
  <c r="H143"/>
  <c r="H142" s="1"/>
  <c r="G143"/>
  <c r="G142" s="1"/>
  <c r="H139"/>
  <c r="G139"/>
  <c r="H137"/>
  <c r="G137"/>
  <c r="H135"/>
  <c r="G135"/>
  <c r="H133"/>
  <c r="G133"/>
  <c r="H126"/>
  <c r="G126"/>
  <c r="H124"/>
  <c r="G124"/>
  <c r="H122"/>
  <c r="G122"/>
  <c r="H115"/>
  <c r="H114" s="1"/>
  <c r="H113" s="1"/>
  <c r="G115"/>
  <c r="G114" s="1"/>
  <c r="G113" s="1"/>
  <c r="H106"/>
  <c r="G106"/>
  <c r="H96"/>
  <c r="G96"/>
  <c r="H92"/>
  <c r="G92"/>
  <c r="H88"/>
  <c r="H87" s="1"/>
  <c r="G88"/>
  <c r="G87" s="1"/>
  <c r="H85"/>
  <c r="H84" s="1"/>
  <c r="G85"/>
  <c r="G84" s="1"/>
  <c r="H82"/>
  <c r="H81" s="1"/>
  <c r="H80" s="1"/>
  <c r="G82"/>
  <c r="G81" s="1"/>
  <c r="G80" s="1"/>
  <c r="H45"/>
  <c r="H44" s="1"/>
  <c r="H43" s="1"/>
  <c r="G45"/>
  <c r="G44" s="1"/>
  <c r="G43" s="1"/>
  <c r="H26"/>
  <c r="H25" s="1"/>
  <c r="H24" s="1"/>
  <c r="G26"/>
  <c r="G25" s="1"/>
  <c r="G24" s="1"/>
  <c r="H15"/>
  <c r="H14" s="1"/>
  <c r="H13" s="1"/>
  <c r="G15"/>
  <c r="G14" s="1"/>
  <c r="G13" s="1"/>
  <c r="G394" l="1"/>
  <c r="H231"/>
  <c r="H230" s="1"/>
  <c r="G247"/>
  <c r="G257"/>
  <c r="H91"/>
  <c r="H121"/>
  <c r="H120" s="1"/>
  <c r="H119" s="1"/>
  <c r="G91"/>
  <c r="G79" s="1"/>
  <c r="G12" s="1"/>
  <c r="G231"/>
  <c r="G230" s="1"/>
  <c r="H431"/>
  <c r="G132"/>
  <c r="G131" s="1"/>
  <c r="G130" s="1"/>
  <c r="H163"/>
  <c r="H162" s="1"/>
  <c r="H161" s="1"/>
  <c r="H172"/>
  <c r="G200"/>
  <c r="G199" s="1"/>
  <c r="G243"/>
  <c r="G242" s="1"/>
  <c r="H213"/>
  <c r="H212" s="1"/>
  <c r="G213"/>
  <c r="G212" s="1"/>
  <c r="H243"/>
  <c r="H242" s="1"/>
  <c r="H132"/>
  <c r="H131" s="1"/>
  <c r="H130" s="1"/>
  <c r="H155"/>
  <c r="H151" s="1"/>
  <c r="H150" s="1"/>
  <c r="G121"/>
  <c r="G120" s="1"/>
  <c r="G119" s="1"/>
  <c r="G172"/>
  <c r="G161" s="1"/>
  <c r="G141"/>
  <c r="H79"/>
  <c r="H12" s="1"/>
  <c r="H141"/>
  <c r="G151"/>
  <c r="G150" s="1"/>
  <c r="G198"/>
  <c r="G149" l="1"/>
  <c r="H198"/>
  <c r="H149"/>
  <c r="G112"/>
  <c r="G11" s="1"/>
  <c r="H112"/>
  <c r="H11" s="1"/>
  <c r="M289" i="4"/>
  <c r="H170" i="2" l="1"/>
  <c r="D18" i="9" l="1"/>
  <c r="D14" s="1"/>
  <c r="D16"/>
  <c r="D15"/>
  <c r="J336" i="4"/>
  <c r="J335"/>
  <c r="J334"/>
  <c r="M333"/>
  <c r="J333" s="1"/>
  <c r="L333"/>
  <c r="K333"/>
  <c r="L332"/>
  <c r="K332"/>
  <c r="J331"/>
  <c r="M330"/>
  <c r="L330"/>
  <c r="J330"/>
  <c r="J329"/>
  <c r="J328"/>
  <c r="K327"/>
  <c r="J327"/>
  <c r="M326"/>
  <c r="J326" s="1"/>
  <c r="L326"/>
  <c r="L325"/>
  <c r="K325"/>
  <c r="K324"/>
  <c r="J324" s="1"/>
  <c r="M323"/>
  <c r="L323"/>
  <c r="L322" s="1"/>
  <c r="J322" s="1"/>
  <c r="J323"/>
  <c r="M322"/>
  <c r="K322"/>
  <c r="J321"/>
  <c r="M320"/>
  <c r="L320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M302"/>
  <c r="M301" s="1"/>
  <c r="L302"/>
  <c r="K302"/>
  <c r="K301" s="1"/>
  <c r="L301"/>
  <c r="J300"/>
  <c r="J299"/>
  <c r="J298"/>
  <c r="J297"/>
  <c r="J296"/>
  <c r="J295"/>
  <c r="J294"/>
  <c r="J293"/>
  <c r="J292"/>
  <c r="J291"/>
  <c r="J290"/>
  <c r="J289"/>
  <c r="M288"/>
  <c r="L288"/>
  <c r="L262" s="1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M263"/>
  <c r="M262" s="1"/>
  <c r="L263"/>
  <c r="K263"/>
  <c r="K262" s="1"/>
  <c r="J261"/>
  <c r="J260"/>
  <c r="J259"/>
  <c r="J258"/>
  <c r="J257"/>
  <c r="J256"/>
  <c r="J255"/>
  <c r="J254"/>
  <c r="J253"/>
  <c r="J252"/>
  <c r="J251"/>
  <c r="J250"/>
  <c r="J249"/>
  <c r="J248"/>
  <c r="J247"/>
  <c r="J246"/>
  <c r="M245"/>
  <c r="M239" s="1"/>
  <c r="L245"/>
  <c r="K245"/>
  <c r="J244"/>
  <c r="J243"/>
  <c r="J242"/>
  <c r="J241"/>
  <c r="M240"/>
  <c r="L240"/>
  <c r="K240"/>
  <c r="L239"/>
  <c r="K239"/>
  <c r="J237"/>
  <c r="M236"/>
  <c r="L236"/>
  <c r="J236" s="1"/>
  <c r="K236"/>
  <c r="M235"/>
  <c r="K235"/>
  <c r="M234"/>
  <c r="K234"/>
  <c r="J233"/>
  <c r="M232"/>
  <c r="L232"/>
  <c r="K232"/>
  <c r="J231"/>
  <c r="M230"/>
  <c r="J230" s="1"/>
  <c r="L230"/>
  <c r="K230"/>
  <c r="L229"/>
  <c r="K229"/>
  <c r="J228"/>
  <c r="M227"/>
  <c r="L227"/>
  <c r="K227"/>
  <c r="J227" s="1"/>
  <c r="J226"/>
  <c r="M225"/>
  <c r="L225"/>
  <c r="K225"/>
  <c r="J224"/>
  <c r="M223"/>
  <c r="M220" s="1"/>
  <c r="L223"/>
  <c r="K223"/>
  <c r="J223" s="1"/>
  <c r="J222"/>
  <c r="M221"/>
  <c r="L221"/>
  <c r="K221"/>
  <c r="J221"/>
  <c r="K220"/>
  <c r="K219"/>
  <c r="M217"/>
  <c r="L217"/>
  <c r="K217"/>
  <c r="J217"/>
  <c r="M216"/>
  <c r="L216"/>
  <c r="K216"/>
  <c r="J216"/>
  <c r="J215"/>
  <c r="J214"/>
  <c r="M213"/>
  <c r="L213"/>
  <c r="K213"/>
  <c r="M212"/>
  <c r="K212"/>
  <c r="J211"/>
  <c r="M210"/>
  <c r="M209" s="1"/>
  <c r="L210"/>
  <c r="K210"/>
  <c r="J210" s="1"/>
  <c r="L209"/>
  <c r="K209"/>
  <c r="J209" s="1"/>
  <c r="K208"/>
  <c r="J207"/>
  <c r="M206"/>
  <c r="L206"/>
  <c r="K206"/>
  <c r="J206"/>
  <c r="J205"/>
  <c r="M204"/>
  <c r="L204"/>
  <c r="K204"/>
  <c r="K164" s="1"/>
  <c r="J203"/>
  <c r="M202"/>
  <c r="L202"/>
  <c r="J202" s="1"/>
  <c r="K202"/>
  <c r="J201"/>
  <c r="M200"/>
  <c r="L200"/>
  <c r="K200"/>
  <c r="J200" s="1"/>
  <c r="J199"/>
  <c r="J198"/>
  <c r="J197"/>
  <c r="J196"/>
  <c r="M195"/>
  <c r="L195"/>
  <c r="K195"/>
  <c r="J195" s="1"/>
  <c r="J194"/>
  <c r="J193"/>
  <c r="J192"/>
  <c r="J191"/>
  <c r="J190"/>
  <c r="J189"/>
  <c r="J188"/>
  <c r="M187"/>
  <c r="L187"/>
  <c r="K187"/>
  <c r="J186"/>
  <c r="M185"/>
  <c r="L185"/>
  <c r="K185"/>
  <c r="J185" s="1"/>
  <c r="J184"/>
  <c r="M183"/>
  <c r="J183" s="1"/>
  <c r="J182"/>
  <c r="M181"/>
  <c r="L181"/>
  <c r="K181"/>
  <c r="J180"/>
  <c r="M179"/>
  <c r="L179"/>
  <c r="J179" s="1"/>
  <c r="J178"/>
  <c r="M177"/>
  <c r="L177"/>
  <c r="J177" s="1"/>
  <c r="J176"/>
  <c r="M175"/>
  <c r="L175"/>
  <c r="J174"/>
  <c r="M173"/>
  <c r="L173"/>
  <c r="J172"/>
  <c r="M171"/>
  <c r="L171"/>
  <c r="J171" s="1"/>
  <c r="J170"/>
  <c r="M169"/>
  <c r="L169"/>
  <c r="J168"/>
  <c r="M167"/>
  <c r="L167"/>
  <c r="J167" s="1"/>
  <c r="J166"/>
  <c r="M165"/>
  <c r="L165"/>
  <c r="J163"/>
  <c r="J162"/>
  <c r="M161"/>
  <c r="L161"/>
  <c r="K161"/>
  <c r="J161" s="1"/>
  <c r="J160"/>
  <c r="M159"/>
  <c r="L159"/>
  <c r="L158" s="1"/>
  <c r="M158"/>
  <c r="K158"/>
  <c r="J157"/>
  <c r="M156"/>
  <c r="L156"/>
  <c r="J156" s="1"/>
  <c r="J155"/>
  <c r="M154"/>
  <c r="L154"/>
  <c r="J154" s="1"/>
  <c r="J153"/>
  <c r="M152"/>
  <c r="L152"/>
  <c r="J152" s="1"/>
  <c r="J151"/>
  <c r="M150"/>
  <c r="M149" s="1"/>
  <c r="L150"/>
  <c r="L149" s="1"/>
  <c r="K149"/>
  <c r="K145" s="1"/>
  <c r="J148"/>
  <c r="M147"/>
  <c r="M146" s="1"/>
  <c r="L147"/>
  <c r="L146" s="1"/>
  <c r="J144"/>
  <c r="M143"/>
  <c r="M140" s="1"/>
  <c r="J140" s="1"/>
  <c r="L143"/>
  <c r="K143"/>
  <c r="J143" s="1"/>
  <c r="J142"/>
  <c r="M141"/>
  <c r="L141"/>
  <c r="J141" s="1"/>
  <c r="K141"/>
  <c r="J139"/>
  <c r="M138"/>
  <c r="J138" s="1"/>
  <c r="L138"/>
  <c r="J137"/>
  <c r="J136"/>
  <c r="J135"/>
  <c r="J134"/>
  <c r="M133"/>
  <c r="J133" s="1"/>
  <c r="L133"/>
  <c r="K133"/>
  <c r="L132"/>
  <c r="K132"/>
  <c r="J131"/>
  <c r="M130"/>
  <c r="L130"/>
  <c r="J130"/>
  <c r="J129"/>
  <c r="M128"/>
  <c r="L128"/>
  <c r="K128"/>
  <c r="J127"/>
  <c r="M126"/>
  <c r="L126"/>
  <c r="J126" s="1"/>
  <c r="J125"/>
  <c r="M124"/>
  <c r="L124"/>
  <c r="M123"/>
  <c r="K123"/>
  <c r="J121"/>
  <c r="M120"/>
  <c r="L120"/>
  <c r="J119"/>
  <c r="J118"/>
  <c r="J117"/>
  <c r="M116"/>
  <c r="L116"/>
  <c r="K116"/>
  <c r="J115"/>
  <c r="M114"/>
  <c r="L114"/>
  <c r="K114"/>
  <c r="J113"/>
  <c r="M112"/>
  <c r="L112"/>
  <c r="K112"/>
  <c r="J111"/>
  <c r="M110"/>
  <c r="L110"/>
  <c r="K110"/>
  <c r="J109"/>
  <c r="M108"/>
  <c r="L108"/>
  <c r="K108"/>
  <c r="J108"/>
  <c r="J105"/>
  <c r="M104"/>
  <c r="M103" s="1"/>
  <c r="M102" s="1"/>
  <c r="L104"/>
  <c r="J104"/>
  <c r="L103"/>
  <c r="J101"/>
  <c r="J100"/>
  <c r="J99"/>
  <c r="J98"/>
  <c r="J97"/>
  <c r="J96"/>
  <c r="J95"/>
  <c r="M94"/>
  <c r="J94" s="1"/>
  <c r="L94"/>
  <c r="J93"/>
  <c r="J92"/>
  <c r="J91"/>
  <c r="M90"/>
  <c r="L90"/>
  <c r="K90"/>
  <c r="J90" s="1"/>
  <c r="J89"/>
  <c r="M88"/>
  <c r="L88"/>
  <c r="K88"/>
  <c r="J88"/>
  <c r="J87"/>
  <c r="J86"/>
  <c r="J85"/>
  <c r="M84"/>
  <c r="L84"/>
  <c r="K84"/>
  <c r="J84" s="1"/>
  <c r="J83"/>
  <c r="M82"/>
  <c r="L82"/>
  <c r="K82"/>
  <c r="J82"/>
  <c r="J81"/>
  <c r="M80"/>
  <c r="L80"/>
  <c r="K80"/>
  <c r="J80" s="1"/>
  <c r="J79"/>
  <c r="M78"/>
  <c r="L78"/>
  <c r="J78" s="1"/>
  <c r="K78"/>
  <c r="J77"/>
  <c r="M76"/>
  <c r="L76"/>
  <c r="K76"/>
  <c r="J76" s="1"/>
  <c r="J75"/>
  <c r="M74"/>
  <c r="L74"/>
  <c r="L16" s="1"/>
  <c r="L15" s="1"/>
  <c r="K74"/>
  <c r="J73"/>
  <c r="M72"/>
  <c r="L72"/>
  <c r="K72"/>
  <c r="J71"/>
  <c r="M70"/>
  <c r="L70"/>
  <c r="J70" s="1"/>
  <c r="K70"/>
  <c r="J69"/>
  <c r="J68"/>
  <c r="M67"/>
  <c r="J67" s="1"/>
  <c r="L67"/>
  <c r="K67"/>
  <c r="J66"/>
  <c r="J65"/>
  <c r="J64"/>
  <c r="J63"/>
  <c r="M62"/>
  <c r="L62"/>
  <c r="K62"/>
  <c r="J61"/>
  <c r="J60"/>
  <c r="J59"/>
  <c r="M58"/>
  <c r="L58"/>
  <c r="K58"/>
  <c r="J58" s="1"/>
  <c r="J57"/>
  <c r="J56"/>
  <c r="M55"/>
  <c r="L55"/>
  <c r="K55"/>
  <c r="J55" s="1"/>
  <c r="J54"/>
  <c r="M53"/>
  <c r="L53"/>
  <c r="J53" s="1"/>
  <c r="K53"/>
  <c r="J52"/>
  <c r="J51"/>
  <c r="J50"/>
  <c r="J49"/>
  <c r="M48"/>
  <c r="L48"/>
  <c r="K48"/>
  <c r="J47"/>
  <c r="J46"/>
  <c r="J45"/>
  <c r="J44"/>
  <c r="M43"/>
  <c r="L43"/>
  <c r="K43"/>
  <c r="J42"/>
  <c r="J41"/>
  <c r="M40"/>
  <c r="L40"/>
  <c r="K40"/>
  <c r="J40"/>
  <c r="J39"/>
  <c r="M38"/>
  <c r="J38" s="1"/>
  <c r="L38"/>
  <c r="J37"/>
  <c r="M36"/>
  <c r="L36"/>
  <c r="J36"/>
  <c r="J35"/>
  <c r="M34"/>
  <c r="J34" s="1"/>
  <c r="L34"/>
  <c r="J33"/>
  <c r="M32"/>
  <c r="L32"/>
  <c r="J32"/>
  <c r="J31"/>
  <c r="M30"/>
  <c r="L30"/>
  <c r="J30"/>
  <c r="J29"/>
  <c r="M28"/>
  <c r="L28"/>
  <c r="J28"/>
  <c r="J27"/>
  <c r="L26"/>
  <c r="J26"/>
  <c r="J25"/>
  <c r="J24"/>
  <c r="J23"/>
  <c r="M22"/>
  <c r="J22" s="1"/>
  <c r="L22"/>
  <c r="K22"/>
  <c r="J21"/>
  <c r="J20"/>
  <c r="J19"/>
  <c r="J18"/>
  <c r="M17"/>
  <c r="J17" s="1"/>
  <c r="L17"/>
  <c r="J14"/>
  <c r="M13"/>
  <c r="J13" s="1"/>
  <c r="L13"/>
  <c r="K13"/>
  <c r="M12"/>
  <c r="L12"/>
  <c r="H485" i="2"/>
  <c r="H484" s="1"/>
  <c r="H483" s="1"/>
  <c r="H482" s="1"/>
  <c r="H481" s="1"/>
  <c r="H479"/>
  <c r="H475"/>
  <c r="H474" s="1"/>
  <c r="H473" s="1"/>
  <c r="H472" s="1"/>
  <c r="H471" s="1"/>
  <c r="H469"/>
  <c r="H467" s="1"/>
  <c r="H463"/>
  <c r="H462" s="1"/>
  <c r="H459"/>
  <c r="H458" s="1"/>
  <c r="H455"/>
  <c r="H453"/>
  <c r="H451"/>
  <c r="H449"/>
  <c r="H444"/>
  <c r="H442"/>
  <c r="H439" s="1"/>
  <c r="H440"/>
  <c r="H427"/>
  <c r="H426" s="1"/>
  <c r="H425" s="1"/>
  <c r="H423"/>
  <c r="H422" s="1"/>
  <c r="H421" s="1"/>
  <c r="H420" s="1"/>
  <c r="H417"/>
  <c r="H416" s="1"/>
  <c r="H412"/>
  <c r="H410"/>
  <c r="H408"/>
  <c r="H406"/>
  <c r="H403"/>
  <c r="H401"/>
  <c r="H399"/>
  <c r="H397"/>
  <c r="H395"/>
  <c r="H393"/>
  <c r="H385"/>
  <c r="H383"/>
  <c r="H381"/>
  <c r="H379"/>
  <c r="H377"/>
  <c r="H375"/>
  <c r="H373"/>
  <c r="H368"/>
  <c r="H364"/>
  <c r="H362"/>
  <c r="H358"/>
  <c r="H357"/>
  <c r="H356" s="1"/>
  <c r="H355" s="1"/>
  <c r="H353"/>
  <c r="H352" s="1"/>
  <c r="H351" s="1"/>
  <c r="H348"/>
  <c r="H347" s="1"/>
  <c r="H345"/>
  <c r="H343"/>
  <c r="H341"/>
  <c r="H339"/>
  <c r="H337"/>
  <c r="H334" s="1"/>
  <c r="H333" s="1"/>
  <c r="H335"/>
  <c r="H330"/>
  <c r="H329" s="1"/>
  <c r="H328" s="1"/>
  <c r="H325"/>
  <c r="H323"/>
  <c r="H321"/>
  <c r="H319"/>
  <c r="H317"/>
  <c r="H315"/>
  <c r="H313"/>
  <c r="H311"/>
  <c r="H309"/>
  <c r="H306"/>
  <c r="H301"/>
  <c r="H300" s="1"/>
  <c r="H299" s="1"/>
  <c r="H297"/>
  <c r="H295"/>
  <c r="H293"/>
  <c r="H291"/>
  <c r="H290"/>
  <c r="H289" s="1"/>
  <c r="H282"/>
  <c r="H281" s="1"/>
  <c r="H276"/>
  <c r="H275"/>
  <c r="H274" s="1"/>
  <c r="H270"/>
  <c r="H269" s="1"/>
  <c r="H268" s="1"/>
  <c r="H267" s="1"/>
  <c r="H265"/>
  <c r="H264" s="1"/>
  <c r="H263" s="1"/>
  <c r="H262" s="1"/>
  <c r="H258"/>
  <c r="H257" s="1"/>
  <c r="H255"/>
  <c r="H254"/>
  <c r="H251"/>
  <c r="H250" s="1"/>
  <c r="H248"/>
  <c r="H247"/>
  <c r="H244"/>
  <c r="H243" s="1"/>
  <c r="H242" s="1"/>
  <c r="H238"/>
  <c r="H237" s="1"/>
  <c r="H236" s="1"/>
  <c r="H234"/>
  <c r="H233"/>
  <c r="H231"/>
  <c r="H230" s="1"/>
  <c r="H229" s="1"/>
  <c r="H219"/>
  <c r="H218" s="1"/>
  <c r="H217" s="1"/>
  <c r="H213"/>
  <c r="H212"/>
  <c r="H211" s="1"/>
  <c r="H210" s="1"/>
  <c r="H207"/>
  <c r="H206" s="1"/>
  <c r="H205" s="1"/>
  <c r="H203"/>
  <c r="H202"/>
  <c r="H199"/>
  <c r="H198" s="1"/>
  <c r="H194"/>
  <c r="H193" s="1"/>
  <c r="H192" s="1"/>
  <c r="H191" s="1"/>
  <c r="H187"/>
  <c r="H186" s="1"/>
  <c r="H184"/>
  <c r="H182"/>
  <c r="H179"/>
  <c r="H178" s="1"/>
  <c r="H174"/>
  <c r="H172"/>
  <c r="H168"/>
  <c r="H165" s="1"/>
  <c r="H164" s="1"/>
  <c r="H166"/>
  <c r="H162"/>
  <c r="H161" s="1"/>
  <c r="H160" s="1"/>
  <c r="H156"/>
  <c r="H155" s="1"/>
  <c r="H153"/>
  <c r="H151"/>
  <c r="H149"/>
  <c r="H144"/>
  <c r="H142"/>
  <c r="H139"/>
  <c r="H137"/>
  <c r="H135"/>
  <c r="H130"/>
  <c r="H128"/>
  <c r="H125"/>
  <c r="H123"/>
  <c r="H121"/>
  <c r="H118" s="1"/>
  <c r="H117" s="1"/>
  <c r="H119"/>
  <c r="H113"/>
  <c r="H111"/>
  <c r="H108"/>
  <c r="H107" s="1"/>
  <c r="H102"/>
  <c r="H101"/>
  <c r="H100"/>
  <c r="H98"/>
  <c r="H97" s="1"/>
  <c r="H96" s="1"/>
  <c r="H94"/>
  <c r="H92"/>
  <c r="H90"/>
  <c r="H88"/>
  <c r="H81"/>
  <c r="H79"/>
  <c r="H77"/>
  <c r="H76" s="1"/>
  <c r="H75" s="1"/>
  <c r="H70"/>
  <c r="H69" s="1"/>
  <c r="H68" s="1"/>
  <c r="H63"/>
  <c r="H62" s="1"/>
  <c r="H55"/>
  <c r="H51"/>
  <c r="H50" s="1"/>
  <c r="H47"/>
  <c r="H46" s="1"/>
  <c r="H44"/>
  <c r="H43"/>
  <c r="H41"/>
  <c r="H40"/>
  <c r="H39" s="1"/>
  <c r="H36"/>
  <c r="H35" s="1"/>
  <c r="H34" s="1"/>
  <c r="H22"/>
  <c r="H21" s="1"/>
  <c r="H20" s="1"/>
  <c r="H15"/>
  <c r="H14" s="1"/>
  <c r="H13" s="1"/>
  <c r="D190" i="14"/>
  <c r="D183"/>
  <c r="D181"/>
  <c r="D180" s="1"/>
  <c r="D171"/>
  <c r="D170" s="1"/>
  <c r="D168"/>
  <c r="D166"/>
  <c r="D164"/>
  <c r="D162"/>
  <c r="D130"/>
  <c r="D129" s="1"/>
  <c r="D127"/>
  <c r="D125"/>
  <c r="D123"/>
  <c r="D121"/>
  <c r="D115"/>
  <c r="D113"/>
  <c r="D112"/>
  <c r="D111"/>
  <c r="D108" s="1"/>
  <c r="D110"/>
  <c r="D109"/>
  <c r="D104"/>
  <c r="D103" s="1"/>
  <c r="D99"/>
  <c r="D97"/>
  <c r="D94"/>
  <c r="D91"/>
  <c r="D84"/>
  <c r="D83" s="1"/>
  <c r="D80"/>
  <c r="D79"/>
  <c r="D78"/>
  <c r="D76"/>
  <c r="D75" s="1"/>
  <c r="D72"/>
  <c r="D69"/>
  <c r="D66"/>
  <c r="D65" s="1"/>
  <c r="D62"/>
  <c r="D61" s="1"/>
  <c r="D57"/>
  <c r="D56" s="1"/>
  <c r="D53"/>
  <c r="D52"/>
  <c r="D50"/>
  <c r="D47" s="1"/>
  <c r="D44" s="1"/>
  <c r="D48"/>
  <c r="D45"/>
  <c r="D42"/>
  <c r="D40"/>
  <c r="D37"/>
  <c r="D34"/>
  <c r="D32"/>
  <c r="D21"/>
  <c r="D20" s="1"/>
  <c r="D14"/>
  <c r="D13" s="1"/>
  <c r="H134" i="2" l="1"/>
  <c r="H133" s="1"/>
  <c r="H181"/>
  <c r="H87"/>
  <c r="H86" s="1"/>
  <c r="H85" s="1"/>
  <c r="H110"/>
  <c r="H148"/>
  <c r="H288"/>
  <c r="H246"/>
  <c r="H438"/>
  <c r="H437" s="1"/>
  <c r="H468"/>
  <c r="M332" i="4"/>
  <c r="J332" s="1"/>
  <c r="M325"/>
  <c r="L238"/>
  <c r="J301"/>
  <c r="J262"/>
  <c r="J245"/>
  <c r="J240"/>
  <c r="M238"/>
  <c r="J232"/>
  <c r="M229"/>
  <c r="J229" s="1"/>
  <c r="J225"/>
  <c r="M208"/>
  <c r="J213"/>
  <c r="M164"/>
  <c r="J187"/>
  <c r="J181"/>
  <c r="J175"/>
  <c r="J173"/>
  <c r="J169"/>
  <c r="J165"/>
  <c r="M145"/>
  <c r="M132"/>
  <c r="M122" s="1"/>
  <c r="J128"/>
  <c r="L123"/>
  <c r="L122" s="1"/>
  <c r="J120"/>
  <c r="J116"/>
  <c r="M107"/>
  <c r="M106" s="1"/>
  <c r="J114"/>
  <c r="J112"/>
  <c r="J110"/>
  <c r="J74"/>
  <c r="J72"/>
  <c r="J62"/>
  <c r="J43"/>
  <c r="J48"/>
  <c r="J12"/>
  <c r="H448" i="2"/>
  <c r="H447" s="1"/>
  <c r="H446" s="1"/>
  <c r="H436" s="1"/>
  <c r="H419"/>
  <c r="H392"/>
  <c r="H391" s="1"/>
  <c r="H390" s="1"/>
  <c r="H389" s="1"/>
  <c r="H372"/>
  <c r="H371" s="1"/>
  <c r="H370" s="1"/>
  <c r="H305"/>
  <c r="H304" s="1"/>
  <c r="H303" s="1"/>
  <c r="H241"/>
  <c r="H240" s="1"/>
  <c r="H216"/>
  <c r="H197"/>
  <c r="H196" s="1"/>
  <c r="H177"/>
  <c r="H176" s="1"/>
  <c r="H147"/>
  <c r="H146" s="1"/>
  <c r="H127"/>
  <c r="H116" s="1"/>
  <c r="H106"/>
  <c r="H105" s="1"/>
  <c r="H74"/>
  <c r="H38"/>
  <c r="H12" s="1"/>
  <c r="D161" i="14"/>
  <c r="D114"/>
  <c r="D68"/>
  <c r="D60"/>
  <c r="D31"/>
  <c r="D30" s="1"/>
  <c r="D12" s="1"/>
  <c r="L145" i="4"/>
  <c r="J146"/>
  <c r="M219"/>
  <c r="J103"/>
  <c r="J123"/>
  <c r="J132"/>
  <c r="J158"/>
  <c r="K238"/>
  <c r="K122"/>
  <c r="K16"/>
  <c r="L102"/>
  <c r="J102" s="1"/>
  <c r="J124"/>
  <c r="J147"/>
  <c r="J149"/>
  <c r="J150"/>
  <c r="J159"/>
  <c r="L164"/>
  <c r="J204"/>
  <c r="J239"/>
  <c r="J263"/>
  <c r="J288"/>
  <c r="J302"/>
  <c r="M16"/>
  <c r="M15" s="1"/>
  <c r="K107"/>
  <c r="J325"/>
  <c r="L212"/>
  <c r="L235"/>
  <c r="L107"/>
  <c r="L106" s="1"/>
  <c r="L220"/>
  <c r="H332" i="2"/>
  <c r="H465"/>
  <c r="H466"/>
  <c r="H280"/>
  <c r="H273" s="1"/>
  <c r="D59" i="14"/>
  <c r="H67" i="2" l="1"/>
  <c r="J238" i="4"/>
  <c r="J164"/>
  <c r="J145"/>
  <c r="J122"/>
  <c r="M11"/>
  <c r="M10" s="1"/>
  <c r="H287" i="2"/>
  <c r="H272" s="1"/>
  <c r="H215"/>
  <c r="H132"/>
  <c r="H104"/>
  <c r="D107" i="14"/>
  <c r="D106" s="1"/>
  <c r="D11"/>
  <c r="L219" i="4"/>
  <c r="J219" s="1"/>
  <c r="J220"/>
  <c r="J212"/>
  <c r="L208"/>
  <c r="J208" s="1"/>
  <c r="J16"/>
  <c r="K15"/>
  <c r="K106"/>
  <c r="J106" s="1"/>
  <c r="J107"/>
  <c r="J235"/>
  <c r="L234"/>
  <c r="J234" s="1"/>
  <c r="H11" i="2" l="1"/>
  <c r="H489"/>
  <c r="D28" i="9" s="1"/>
  <c r="D27" s="1"/>
  <c r="D26" s="1"/>
  <c r="D25" s="1"/>
  <c r="D193" i="14"/>
  <c r="D24" i="9" s="1"/>
  <c r="D23" s="1"/>
  <c r="D22" s="1"/>
  <c r="D21" s="1"/>
  <c r="J15" i="4"/>
  <c r="K11"/>
  <c r="L11"/>
  <c r="L10" s="1"/>
  <c r="D20" i="9" l="1"/>
  <c r="D13" s="1"/>
  <c r="D9" s="1"/>
  <c r="D10" s="1"/>
  <c r="D195" i="14"/>
  <c r="J11" i="4"/>
  <c r="K10"/>
  <c r="J10" s="1"/>
  <c r="I289" l="1"/>
  <c r="C190" i="14" l="1"/>
  <c r="C183"/>
  <c r="C181"/>
  <c r="C171"/>
  <c r="C170" s="1"/>
  <c r="C168"/>
  <c r="C166"/>
  <c r="C164"/>
  <c r="C162"/>
  <c r="C130"/>
  <c r="C129" s="1"/>
  <c r="C127"/>
  <c r="C125"/>
  <c r="C123"/>
  <c r="C121"/>
  <c r="C116"/>
  <c r="C115" s="1"/>
  <c r="C113"/>
  <c r="C112"/>
  <c r="C111" s="1"/>
  <c r="C110"/>
  <c r="C109" s="1"/>
  <c r="C104"/>
  <c r="C103" s="1"/>
  <c r="C99"/>
  <c r="C97"/>
  <c r="C94"/>
  <c r="C91"/>
  <c r="C84" s="1"/>
  <c r="C80"/>
  <c r="C79" s="1"/>
  <c r="C78" s="1"/>
  <c r="C76"/>
  <c r="C75" s="1"/>
  <c r="C72"/>
  <c r="C69"/>
  <c r="C68" s="1"/>
  <c r="C66"/>
  <c r="C65" s="1"/>
  <c r="C62"/>
  <c r="C61" s="1"/>
  <c r="C57"/>
  <c r="C56" s="1"/>
  <c r="C53"/>
  <c r="C52" s="1"/>
  <c r="C50"/>
  <c r="C48"/>
  <c r="C45"/>
  <c r="C42"/>
  <c r="C40"/>
  <c r="C37"/>
  <c r="C34"/>
  <c r="C31" s="1"/>
  <c r="C32"/>
  <c r="C21"/>
  <c r="C20" s="1"/>
  <c r="C14"/>
  <c r="C13" s="1"/>
  <c r="C60" l="1"/>
  <c r="C44"/>
  <c r="C83"/>
  <c r="C59" s="1"/>
  <c r="C47"/>
  <c r="C180"/>
  <c r="C108"/>
  <c r="C30"/>
  <c r="C12" s="1"/>
  <c r="C161"/>
  <c r="C114"/>
  <c r="F281" i="4"/>
  <c r="I333"/>
  <c r="I332" s="1"/>
  <c r="H333"/>
  <c r="H332" s="1"/>
  <c r="G333"/>
  <c r="G332" s="1"/>
  <c r="F336"/>
  <c r="F318"/>
  <c r="F311"/>
  <c r="I263"/>
  <c r="H263"/>
  <c r="F285"/>
  <c r="F284"/>
  <c r="F283"/>
  <c r="F282"/>
  <c r="I245"/>
  <c r="H245"/>
  <c r="G245"/>
  <c r="F255"/>
  <c r="F259"/>
  <c r="F335"/>
  <c r="F334"/>
  <c r="F331"/>
  <c r="F329"/>
  <c r="F328"/>
  <c r="F321"/>
  <c r="F319"/>
  <c r="F317"/>
  <c r="F316"/>
  <c r="F315"/>
  <c r="F314"/>
  <c r="F313"/>
  <c r="F312"/>
  <c r="F308"/>
  <c r="F307"/>
  <c r="F306"/>
  <c r="F305"/>
  <c r="F304"/>
  <c r="F300"/>
  <c r="F299"/>
  <c r="F298"/>
  <c r="F297"/>
  <c r="F296"/>
  <c r="F295"/>
  <c r="F294"/>
  <c r="F293"/>
  <c r="F292"/>
  <c r="F291"/>
  <c r="F289"/>
  <c r="F287"/>
  <c r="F286"/>
  <c r="F280"/>
  <c r="F279"/>
  <c r="F278"/>
  <c r="F277"/>
  <c r="F276"/>
  <c r="F275"/>
  <c r="F274"/>
  <c r="F273"/>
  <c r="F272"/>
  <c r="F271"/>
  <c r="F270"/>
  <c r="F269"/>
  <c r="F268"/>
  <c r="F267"/>
  <c r="F266"/>
  <c r="F261"/>
  <c r="F260"/>
  <c r="F258"/>
  <c r="F257"/>
  <c r="F256"/>
  <c r="F254"/>
  <c r="F253"/>
  <c r="F252"/>
  <c r="F251"/>
  <c r="F250"/>
  <c r="F249"/>
  <c r="F248"/>
  <c r="F247"/>
  <c r="F246"/>
  <c r="F244"/>
  <c r="F243"/>
  <c r="F241"/>
  <c r="I240"/>
  <c r="H240"/>
  <c r="I213"/>
  <c r="H213"/>
  <c r="G213"/>
  <c r="F215"/>
  <c r="I204"/>
  <c r="H204"/>
  <c r="G204"/>
  <c r="F205"/>
  <c r="I114"/>
  <c r="H114"/>
  <c r="G114"/>
  <c r="F115"/>
  <c r="F113"/>
  <c r="I90"/>
  <c r="H90"/>
  <c r="G90"/>
  <c r="F93"/>
  <c r="F92"/>
  <c r="F91"/>
  <c r="I74"/>
  <c r="I72"/>
  <c r="I62"/>
  <c r="H62"/>
  <c r="G62"/>
  <c r="F63"/>
  <c r="I58"/>
  <c r="H58"/>
  <c r="G58"/>
  <c r="F59"/>
  <c r="C11" i="14" l="1"/>
  <c r="C107"/>
  <c r="C106" s="1"/>
  <c r="F90" i="4"/>
  <c r="F204"/>
  <c r="F114"/>
  <c r="G485" i="2"/>
  <c r="G453"/>
  <c r="G455"/>
  <c r="G427"/>
  <c r="G410"/>
  <c r="G364"/>
  <c r="G343"/>
  <c r="G317"/>
  <c r="G315"/>
  <c r="G276"/>
  <c r="G251"/>
  <c r="C193" i="14" l="1"/>
  <c r="C195" s="1"/>
  <c r="C24" i="9"/>
  <c r="G219" i="2"/>
  <c r="G207"/>
  <c r="G182"/>
  <c r="G142"/>
  <c r="G70"/>
  <c r="G22"/>
  <c r="G15"/>
  <c r="F136" i="4" l="1"/>
  <c r="G156" i="2"/>
  <c r="F310" i="4" l="1"/>
  <c r="F309"/>
  <c r="F157"/>
  <c r="I156"/>
  <c r="H156"/>
  <c r="G125" i="2"/>
  <c r="F153" i="4"/>
  <c r="I152"/>
  <c r="H152"/>
  <c r="G121" i="2"/>
  <c r="F156" i="4" l="1"/>
  <c r="F152"/>
  <c r="G149" l="1"/>
  <c r="F207"/>
  <c r="I206"/>
  <c r="H206"/>
  <c r="G206"/>
  <c r="H302"/>
  <c r="F265"/>
  <c r="F228"/>
  <c r="I227"/>
  <c r="H227"/>
  <c r="G227"/>
  <c r="F203"/>
  <c r="I202"/>
  <c r="H202"/>
  <c r="G202"/>
  <c r="H187"/>
  <c r="I187"/>
  <c r="G187"/>
  <c r="F194"/>
  <c r="F193"/>
  <c r="F192"/>
  <c r="F191"/>
  <c r="F190"/>
  <c r="F189"/>
  <c r="I183"/>
  <c r="F155"/>
  <c r="I154"/>
  <c r="H154"/>
  <c r="G108"/>
  <c r="I112"/>
  <c r="H112"/>
  <c r="G112"/>
  <c r="F227" l="1"/>
  <c r="F206"/>
  <c r="F154"/>
  <c r="F202"/>
  <c r="F112"/>
  <c r="I48" l="1"/>
  <c r="F49"/>
  <c r="G475" i="2"/>
  <c r="G459" l="1"/>
  <c r="G458" s="1"/>
  <c r="G451"/>
  <c r="G348"/>
  <c r="G347" s="1"/>
  <c r="G258"/>
  <c r="G187"/>
  <c r="G186" s="1"/>
  <c r="G144"/>
  <c r="G123"/>
  <c r="G94"/>
  <c r="G44" l="1"/>
  <c r="G43" s="1"/>
  <c r="G270" l="1"/>
  <c r="G269" s="1"/>
  <c r="G268" s="1"/>
  <c r="G267" s="1"/>
  <c r="I195" i="4" l="1"/>
  <c r="H195"/>
  <c r="G195"/>
  <c r="F201"/>
  <c r="F199"/>
  <c r="F198"/>
  <c r="F197"/>
  <c r="F196"/>
  <c r="H74"/>
  <c r="I200" l="1"/>
  <c r="H200"/>
  <c r="G200"/>
  <c r="F195"/>
  <c r="F200" l="1"/>
  <c r="G174" i="2"/>
  <c r="G199"/>
  <c r="G198" s="1"/>
  <c r="G139" l="1"/>
  <c r="F64" i="4" l="1"/>
  <c r="G403" i="2" l="1"/>
  <c r="C31" i="9" l="1"/>
  <c r="C30" s="1"/>
  <c r="C29" s="1"/>
  <c r="C18"/>
  <c r="C16"/>
  <c r="C15"/>
  <c r="C14" l="1"/>
  <c r="G327" i="4" l="1"/>
  <c r="F327" s="1"/>
  <c r="I330"/>
  <c r="F131"/>
  <c r="I130"/>
  <c r="H130"/>
  <c r="F135"/>
  <c r="F134"/>
  <c r="I133"/>
  <c r="H133"/>
  <c r="G133"/>
  <c r="G132" s="1"/>
  <c r="F130" l="1"/>
  <c r="F89" l="1"/>
  <c r="I88"/>
  <c r="H88"/>
  <c r="G88"/>
  <c r="F87"/>
  <c r="F86"/>
  <c r="I84"/>
  <c r="H84"/>
  <c r="G84"/>
  <c r="F85"/>
  <c r="F83"/>
  <c r="I82"/>
  <c r="H82"/>
  <c r="G82"/>
  <c r="F81"/>
  <c r="I80"/>
  <c r="H80"/>
  <c r="G80"/>
  <c r="F80" l="1"/>
  <c r="F88"/>
  <c r="F82"/>
  <c r="F84"/>
  <c r="I326" l="1"/>
  <c r="I325" s="1"/>
  <c r="H326"/>
  <c r="I323"/>
  <c r="I322" s="1"/>
  <c r="H323"/>
  <c r="G325"/>
  <c r="I320"/>
  <c r="H320"/>
  <c r="G322"/>
  <c r="I302"/>
  <c r="I288"/>
  <c r="H288"/>
  <c r="F237"/>
  <c r="I236"/>
  <c r="I235" s="1"/>
  <c r="I234" s="1"/>
  <c r="H236"/>
  <c r="H235" s="1"/>
  <c r="H234" s="1"/>
  <c r="G236"/>
  <c r="G235" s="1"/>
  <c r="F233"/>
  <c r="I232"/>
  <c r="H232"/>
  <c r="G232"/>
  <c r="F231"/>
  <c r="I230"/>
  <c r="I229" s="1"/>
  <c r="H230"/>
  <c r="G230"/>
  <c r="G229" s="1"/>
  <c r="F226"/>
  <c r="I225"/>
  <c r="H225"/>
  <c r="G225"/>
  <c r="F224"/>
  <c r="I223"/>
  <c r="H223"/>
  <c r="G223"/>
  <c r="F222"/>
  <c r="I221"/>
  <c r="I220" s="1"/>
  <c r="H221"/>
  <c r="G221"/>
  <c r="I217"/>
  <c r="I216" s="1"/>
  <c r="H217"/>
  <c r="H216" s="1"/>
  <c r="G217"/>
  <c r="G216" s="1"/>
  <c r="F214"/>
  <c r="I212"/>
  <c r="H212"/>
  <c r="F211"/>
  <c r="I210"/>
  <c r="I209" s="1"/>
  <c r="H210"/>
  <c r="H209" s="1"/>
  <c r="G210"/>
  <c r="G209" s="1"/>
  <c r="F188"/>
  <c r="F186"/>
  <c r="I185"/>
  <c r="H185"/>
  <c r="G185"/>
  <c r="F184"/>
  <c r="F183"/>
  <c r="F182"/>
  <c r="I181"/>
  <c r="H181"/>
  <c r="G181"/>
  <c r="F180"/>
  <c r="I179"/>
  <c r="H179"/>
  <c r="F178"/>
  <c r="I177"/>
  <c r="H177"/>
  <c r="F176"/>
  <c r="H175"/>
  <c r="F174"/>
  <c r="I173"/>
  <c r="H173"/>
  <c r="F172"/>
  <c r="I171"/>
  <c r="H171"/>
  <c r="F170"/>
  <c r="I169"/>
  <c r="H169"/>
  <c r="F168"/>
  <c r="I167"/>
  <c r="H167"/>
  <c r="F166"/>
  <c r="I165"/>
  <c r="H165"/>
  <c r="F163"/>
  <c r="F162"/>
  <c r="I161"/>
  <c r="H161"/>
  <c r="G161"/>
  <c r="F160"/>
  <c r="I159"/>
  <c r="I158" s="1"/>
  <c r="H159"/>
  <c r="G158"/>
  <c r="G145" s="1"/>
  <c r="F151"/>
  <c r="I150"/>
  <c r="I149" s="1"/>
  <c r="H150"/>
  <c r="H149" s="1"/>
  <c r="F148"/>
  <c r="I147"/>
  <c r="I146" s="1"/>
  <c r="H147"/>
  <c r="H146" s="1"/>
  <c r="F144"/>
  <c r="I143"/>
  <c r="H143"/>
  <c r="G143"/>
  <c r="F142"/>
  <c r="I141"/>
  <c r="H141"/>
  <c r="G141"/>
  <c r="F139"/>
  <c r="I138"/>
  <c r="I132" s="1"/>
  <c r="H138"/>
  <c r="H132" s="1"/>
  <c r="F137"/>
  <c r="F133"/>
  <c r="F129"/>
  <c r="I128"/>
  <c r="H128"/>
  <c r="G128"/>
  <c r="G123" s="1"/>
  <c r="G122" s="1"/>
  <c r="F127"/>
  <c r="I126"/>
  <c r="H126"/>
  <c r="F125"/>
  <c r="I124"/>
  <c r="H124"/>
  <c r="F121"/>
  <c r="I120"/>
  <c r="H120"/>
  <c r="F119"/>
  <c r="F118"/>
  <c r="F117"/>
  <c r="I116"/>
  <c r="H116"/>
  <c r="G116"/>
  <c r="F111"/>
  <c r="I110"/>
  <c r="H110"/>
  <c r="G110"/>
  <c r="G107" s="1"/>
  <c r="F109"/>
  <c r="I108"/>
  <c r="I107" s="1"/>
  <c r="H108"/>
  <c r="H107" s="1"/>
  <c r="F105"/>
  <c r="I104"/>
  <c r="H104"/>
  <c r="H103" s="1"/>
  <c r="F101"/>
  <c r="F100"/>
  <c r="F99"/>
  <c r="F98"/>
  <c r="F97"/>
  <c r="F96"/>
  <c r="F95"/>
  <c r="I94"/>
  <c r="H94"/>
  <c r="F79"/>
  <c r="I78"/>
  <c r="H78"/>
  <c r="G78"/>
  <c r="F77"/>
  <c r="I76"/>
  <c r="H76"/>
  <c r="G76"/>
  <c r="F75"/>
  <c r="G74"/>
  <c r="F73"/>
  <c r="H72"/>
  <c r="G72"/>
  <c r="F71"/>
  <c r="I70"/>
  <c r="H70"/>
  <c r="G70"/>
  <c r="F69"/>
  <c r="F68"/>
  <c r="I67"/>
  <c r="H67"/>
  <c r="G67"/>
  <c r="F66"/>
  <c r="F65"/>
  <c r="F62"/>
  <c r="F61"/>
  <c r="F60"/>
  <c r="F57"/>
  <c r="F56"/>
  <c r="I55"/>
  <c r="H55"/>
  <c r="G55"/>
  <c r="F54"/>
  <c r="I53"/>
  <c r="H53"/>
  <c r="G53"/>
  <c r="F52"/>
  <c r="F51"/>
  <c r="F50"/>
  <c r="H48"/>
  <c r="G48"/>
  <c r="F47"/>
  <c r="F46"/>
  <c r="F45"/>
  <c r="F44"/>
  <c r="I43"/>
  <c r="H43"/>
  <c r="G43"/>
  <c r="F42"/>
  <c r="F41"/>
  <c r="I40"/>
  <c r="H40"/>
  <c r="G40"/>
  <c r="F39"/>
  <c r="I38"/>
  <c r="H38"/>
  <c r="F37"/>
  <c r="I36"/>
  <c r="H36"/>
  <c r="F35"/>
  <c r="I34"/>
  <c r="H34"/>
  <c r="F33"/>
  <c r="I32"/>
  <c r="H32"/>
  <c r="F31"/>
  <c r="I30"/>
  <c r="H30"/>
  <c r="F29"/>
  <c r="I28"/>
  <c r="H28"/>
  <c r="F27"/>
  <c r="I26"/>
  <c r="H26"/>
  <c r="F25"/>
  <c r="F24"/>
  <c r="F23"/>
  <c r="I22"/>
  <c r="H22"/>
  <c r="G22"/>
  <c r="F21"/>
  <c r="F20"/>
  <c r="F19"/>
  <c r="F18"/>
  <c r="I17"/>
  <c r="H17"/>
  <c r="F14"/>
  <c r="I13"/>
  <c r="H13"/>
  <c r="G13"/>
  <c r="I12"/>
  <c r="H12"/>
  <c r="G484" i="2"/>
  <c r="G483" s="1"/>
  <c r="G482" s="1"/>
  <c r="G481" s="1"/>
  <c r="G479"/>
  <c r="G469"/>
  <c r="G467" s="1"/>
  <c r="G463"/>
  <c r="G462" s="1"/>
  <c r="G449"/>
  <c r="G448" s="1"/>
  <c r="G444"/>
  <c r="G442"/>
  <c r="G440"/>
  <c r="G426"/>
  <c r="G425" s="1"/>
  <c r="G423"/>
  <c r="G422" s="1"/>
  <c r="G421" s="1"/>
  <c r="G420" s="1"/>
  <c r="G417"/>
  <c r="G416" s="1"/>
  <c r="G412"/>
  <c r="G408"/>
  <c r="G406"/>
  <c r="G401"/>
  <c r="G399"/>
  <c r="G397"/>
  <c r="G395"/>
  <c r="G393"/>
  <c r="G385"/>
  <c r="G383"/>
  <c r="G381"/>
  <c r="G379"/>
  <c r="G377"/>
  <c r="G375"/>
  <c r="G373"/>
  <c r="G368"/>
  <c r="G362"/>
  <c r="G358"/>
  <c r="G353"/>
  <c r="G352" s="1"/>
  <c r="G351" s="1"/>
  <c r="G345"/>
  <c r="G341"/>
  <c r="G339"/>
  <c r="G337"/>
  <c r="G335"/>
  <c r="G330"/>
  <c r="G329" s="1"/>
  <c r="G328" s="1"/>
  <c r="G325"/>
  <c r="G323"/>
  <c r="G321"/>
  <c r="G319"/>
  <c r="G313"/>
  <c r="G311"/>
  <c r="G309"/>
  <c r="G306"/>
  <c r="G301"/>
  <c r="G300" s="1"/>
  <c r="G299" s="1"/>
  <c r="G297"/>
  <c r="G295"/>
  <c r="G293"/>
  <c r="G291"/>
  <c r="G282"/>
  <c r="G281" s="1"/>
  <c r="G275"/>
  <c r="G274" s="1"/>
  <c r="G265"/>
  <c r="G264" s="1"/>
  <c r="G263" s="1"/>
  <c r="G262" s="1"/>
  <c r="G257"/>
  <c r="G255"/>
  <c r="G254" s="1"/>
  <c r="G250"/>
  <c r="G248"/>
  <c r="G247" s="1"/>
  <c r="G244"/>
  <c r="G243" s="1"/>
  <c r="G242" s="1"/>
  <c r="G238"/>
  <c r="G237" s="1"/>
  <c r="G236" s="1"/>
  <c r="G234"/>
  <c r="G233" s="1"/>
  <c r="G231"/>
  <c r="G230" s="1"/>
  <c r="G218"/>
  <c r="G217" s="1"/>
  <c r="G213"/>
  <c r="G212" s="1"/>
  <c r="G211" s="1"/>
  <c r="G210" s="1"/>
  <c r="G206"/>
  <c r="G205" s="1"/>
  <c r="G203"/>
  <c r="G202" s="1"/>
  <c r="G197" s="1"/>
  <c r="G194"/>
  <c r="G193" s="1"/>
  <c r="G192" s="1"/>
  <c r="G191" s="1"/>
  <c r="G184"/>
  <c r="G181" s="1"/>
  <c r="G179"/>
  <c r="G178" s="1"/>
  <c r="G172"/>
  <c r="G170"/>
  <c r="G168"/>
  <c r="G166"/>
  <c r="G162"/>
  <c r="G161" s="1"/>
  <c r="G160" s="1"/>
  <c r="G155"/>
  <c r="G153"/>
  <c r="G151"/>
  <c r="G149"/>
  <c r="G137"/>
  <c r="G135"/>
  <c r="G130"/>
  <c r="G128"/>
  <c r="G119"/>
  <c r="G113"/>
  <c r="G111"/>
  <c r="G108"/>
  <c r="G107" s="1"/>
  <c r="G102"/>
  <c r="G101" s="1"/>
  <c r="G100" s="1"/>
  <c r="G98"/>
  <c r="G97" s="1"/>
  <c r="G92"/>
  <c r="G90"/>
  <c r="G88"/>
  <c r="G81"/>
  <c r="G79"/>
  <c r="G77"/>
  <c r="G69"/>
  <c r="G68" s="1"/>
  <c r="G63"/>
  <c r="G62" s="1"/>
  <c r="G55"/>
  <c r="G51"/>
  <c r="G47"/>
  <c r="G46" s="1"/>
  <c r="G41"/>
  <c r="G40" s="1"/>
  <c r="G39" s="1"/>
  <c r="G36"/>
  <c r="G35" s="1"/>
  <c r="G34" s="1"/>
  <c r="G21"/>
  <c r="G20" s="1"/>
  <c r="G14"/>
  <c r="G13" s="1"/>
  <c r="F333" i="4" l="1"/>
  <c r="I16"/>
  <c r="I15" s="1"/>
  <c r="F288"/>
  <c r="H164"/>
  <c r="H16"/>
  <c r="H15" s="1"/>
  <c r="F326"/>
  <c r="H322"/>
  <c r="F322" s="1"/>
  <c r="F323"/>
  <c r="F320"/>
  <c r="G302"/>
  <c r="G301" s="1"/>
  <c r="F242"/>
  <c r="G240"/>
  <c r="G239" s="1"/>
  <c r="F245"/>
  <c r="G164"/>
  <c r="G16"/>
  <c r="G15" s="1"/>
  <c r="G334" i="2"/>
  <c r="G333" s="1"/>
  <c r="G332" s="1"/>
  <c r="G392"/>
  <c r="G391" s="1"/>
  <c r="G305"/>
  <c r="G304" s="1"/>
  <c r="G303" s="1"/>
  <c r="G134"/>
  <c r="G133" s="1"/>
  <c r="G118"/>
  <c r="G117" s="1"/>
  <c r="I106" i="4"/>
  <c r="G447" i="2"/>
  <c r="G446" s="1"/>
  <c r="G87"/>
  <c r="G86" s="1"/>
  <c r="G85" s="1"/>
  <c r="G165"/>
  <c r="G164" s="1"/>
  <c r="F74" i="4"/>
  <c r="F76"/>
  <c r="F177"/>
  <c r="F225"/>
  <c r="F53"/>
  <c r="F185"/>
  <c r="F12"/>
  <c r="F141"/>
  <c r="F179"/>
  <c r="G419" i="2"/>
  <c r="G76"/>
  <c r="G75" s="1"/>
  <c r="G74" s="1"/>
  <c r="G127"/>
  <c r="G439"/>
  <c r="G438" s="1"/>
  <c r="G437" s="1"/>
  <c r="G110"/>
  <c r="G106" s="1"/>
  <c r="G105" s="1"/>
  <c r="G177"/>
  <c r="G176" s="1"/>
  <c r="G229"/>
  <c r="G216" s="1"/>
  <c r="G372"/>
  <c r="G371" s="1"/>
  <c r="G370" s="1"/>
  <c r="G474"/>
  <c r="G473" s="1"/>
  <c r="G472" s="1"/>
  <c r="G471" s="1"/>
  <c r="G148"/>
  <c r="G147" s="1"/>
  <c r="G146" s="1"/>
  <c r="G50"/>
  <c r="G38" s="1"/>
  <c r="G280"/>
  <c r="G273" s="1"/>
  <c r="G96"/>
  <c r="G290"/>
  <c r="G289" s="1"/>
  <c r="G288" s="1"/>
  <c r="G357"/>
  <c r="G356" s="1"/>
  <c r="G355" s="1"/>
  <c r="I301" i="4"/>
  <c r="I262"/>
  <c r="I239"/>
  <c r="F240"/>
  <c r="I208"/>
  <c r="F181"/>
  <c r="F161"/>
  <c r="F124"/>
  <c r="I123"/>
  <c r="F28"/>
  <c r="F36"/>
  <c r="F58"/>
  <c r="F104"/>
  <c r="F120"/>
  <c r="F149"/>
  <c r="H158"/>
  <c r="F158" s="1"/>
  <c r="F167"/>
  <c r="H208"/>
  <c r="F213"/>
  <c r="H301"/>
  <c r="F159"/>
  <c r="I175"/>
  <c r="I164" s="1"/>
  <c r="F223"/>
  <c r="H229"/>
  <c r="F229" s="1"/>
  <c r="F32"/>
  <c r="F94"/>
  <c r="H123"/>
  <c r="H122" s="1"/>
  <c r="I145"/>
  <c r="F171"/>
  <c r="G212"/>
  <c r="F26"/>
  <c r="F34"/>
  <c r="F78"/>
  <c r="F126"/>
  <c r="F143"/>
  <c r="F165"/>
  <c r="F173"/>
  <c r="F217"/>
  <c r="F221"/>
  <c r="F236"/>
  <c r="F303"/>
  <c r="F209"/>
  <c r="F22"/>
  <c r="F40"/>
  <c r="F48"/>
  <c r="H106"/>
  <c r="F150"/>
  <c r="F216"/>
  <c r="I219"/>
  <c r="F235"/>
  <c r="G324"/>
  <c r="F324" s="1"/>
  <c r="F13"/>
  <c r="F17"/>
  <c r="F30"/>
  <c r="F38"/>
  <c r="F43"/>
  <c r="F55"/>
  <c r="I140"/>
  <c r="F140" s="1"/>
  <c r="F169"/>
  <c r="F187"/>
  <c r="F210"/>
  <c r="H220"/>
  <c r="F230"/>
  <c r="G234"/>
  <c r="F234" s="1"/>
  <c r="H262"/>
  <c r="F132"/>
  <c r="F128"/>
  <c r="G466" i="2"/>
  <c r="G465"/>
  <c r="G246"/>
  <c r="G241" s="1"/>
  <c r="G240" s="1"/>
  <c r="G196"/>
  <c r="G468"/>
  <c r="F116" i="4"/>
  <c r="F110"/>
  <c r="F108"/>
  <c r="F72"/>
  <c r="F70"/>
  <c r="F146"/>
  <c r="F67"/>
  <c r="H102"/>
  <c r="I103"/>
  <c r="I102" s="1"/>
  <c r="F147"/>
  <c r="F138"/>
  <c r="F232"/>
  <c r="H239"/>
  <c r="G220"/>
  <c r="F301" l="1"/>
  <c r="H330"/>
  <c r="F330" s="1"/>
  <c r="F332"/>
  <c r="F302"/>
  <c r="F290"/>
  <c r="F264"/>
  <c r="G263"/>
  <c r="G116" i="2"/>
  <c r="G104" s="1"/>
  <c r="G287"/>
  <c r="G132"/>
  <c r="G12"/>
  <c r="G215"/>
  <c r="G390"/>
  <c r="G389" s="1"/>
  <c r="H219" i="4"/>
  <c r="G436" i="2"/>
  <c r="G67"/>
  <c r="I238" i="4"/>
  <c r="H145"/>
  <c r="F145" s="1"/>
  <c r="F175"/>
  <c r="G208"/>
  <c r="F208" s="1"/>
  <c r="F212"/>
  <c r="F164"/>
  <c r="I122"/>
  <c r="F122" s="1"/>
  <c r="F15"/>
  <c r="G106"/>
  <c r="F106" s="1"/>
  <c r="F107"/>
  <c r="F239"/>
  <c r="F16"/>
  <c r="F102"/>
  <c r="G219"/>
  <c r="F220"/>
  <c r="F123"/>
  <c r="F103"/>
  <c r="H325" l="1"/>
  <c r="F325" s="1"/>
  <c r="G262"/>
  <c r="F263"/>
  <c r="G272" i="2"/>
  <c r="F219" i="4"/>
  <c r="G11" i="2"/>
  <c r="H11" i="4"/>
  <c r="G11"/>
  <c r="I11"/>
  <c r="I10" s="1"/>
  <c r="F262" l="1"/>
  <c r="G238"/>
  <c r="G10" s="1"/>
  <c r="H238"/>
  <c r="F238" s="1"/>
  <c r="C23" i="9"/>
  <c r="C22" s="1"/>
  <c r="C21" s="1"/>
  <c r="G489" i="2"/>
  <c r="C28" i="9" s="1"/>
  <c r="C27" s="1"/>
  <c r="C26" s="1"/>
  <c r="C25" s="1"/>
  <c r="F11" i="4"/>
  <c r="H10" l="1"/>
  <c r="F10" s="1"/>
  <c r="C20" i="9"/>
  <c r="C13" s="1"/>
  <c r="C9" l="1"/>
  <c r="C10" s="1"/>
</calcChain>
</file>

<file path=xl/comments1.xml><?xml version="1.0" encoding="utf-8"?>
<comments xmlns="http://schemas.openxmlformats.org/spreadsheetml/2006/main">
  <authors>
    <author>Максим С. Мишкин</author>
    <author>Евгений C. Петров</author>
  </authors>
  <commentList>
    <comment ref="C116" authorId="0">
      <text>
        <r>
          <rPr>
            <b/>
            <sz val="9"/>
            <color indexed="81"/>
            <rFont val="Tahoma"/>
            <family val="2"/>
            <charset val="204"/>
          </rPr>
          <t>развитие жил строительства - 18 546,6
жилфонд для специалистов - 5 673,5</t>
        </r>
      </text>
    </comment>
    <comment ref="D116" authorId="0">
      <text>
        <r>
          <rPr>
            <b/>
            <sz val="9"/>
            <color indexed="81"/>
            <rFont val="Tahoma"/>
            <family val="2"/>
            <charset val="204"/>
          </rPr>
          <t>развитие жил строительства - 18 545,6
жилфонд для специалистов - 5 673,4</t>
        </r>
      </text>
    </comment>
    <comment ref="C122" authorId="1">
      <text>
        <r>
          <rPr>
            <b/>
            <sz val="9"/>
            <color indexed="81"/>
            <rFont val="Tahoma"/>
            <family val="2"/>
            <charset val="204"/>
          </rPr>
          <t>Евгений C. Петров:</t>
        </r>
        <r>
          <rPr>
            <sz val="9"/>
            <color indexed="81"/>
            <rFont val="Tahoma"/>
            <family val="2"/>
            <charset val="204"/>
          </rPr>
          <t xml:space="preserve">
867,3 - ФБ</t>
        </r>
      </text>
    </comment>
    <comment ref="D122" authorId="1">
      <text>
        <r>
          <rPr>
            <b/>
            <sz val="9"/>
            <color indexed="81"/>
            <rFont val="Tahoma"/>
            <family val="2"/>
            <charset val="204"/>
          </rPr>
          <t>Евгений C. Петров:</t>
        </r>
        <r>
          <rPr>
            <sz val="9"/>
            <color indexed="81"/>
            <rFont val="Tahoma"/>
            <family val="2"/>
            <charset val="204"/>
          </rPr>
          <t xml:space="preserve">
867,3 - ФБ</t>
        </r>
      </text>
    </comment>
    <comment ref="C124" authorId="1">
      <text>
        <r>
          <rPr>
            <b/>
            <sz val="9"/>
            <color indexed="81"/>
            <rFont val="Tahoma"/>
            <family val="2"/>
            <charset val="204"/>
          </rPr>
          <t>Евгений C. Петров:</t>
        </r>
        <r>
          <rPr>
            <sz val="9"/>
            <color indexed="81"/>
            <rFont val="Tahoma"/>
            <family val="2"/>
            <charset val="204"/>
          </rPr>
          <t xml:space="preserve">
ФБ - 9 866,0
ОБ - 859,0</t>
        </r>
      </text>
    </comment>
    <comment ref="D124" authorId="1">
      <text>
        <r>
          <rPr>
            <b/>
            <sz val="9"/>
            <color indexed="81"/>
            <rFont val="Tahoma"/>
            <family val="2"/>
            <charset val="204"/>
          </rPr>
          <t>Евгений C. Петров:</t>
        </r>
        <r>
          <rPr>
            <sz val="9"/>
            <color indexed="81"/>
            <rFont val="Tahoma"/>
            <family val="2"/>
            <charset val="204"/>
          </rPr>
          <t xml:space="preserve">
ФБ - 9 866,0
ОБ - 859,0</t>
        </r>
      </text>
    </comment>
  </commentList>
</comments>
</file>

<file path=xl/sharedStrings.xml><?xml version="1.0" encoding="utf-8"?>
<sst xmlns="http://schemas.openxmlformats.org/spreadsheetml/2006/main" count="4946" uniqueCount="1148">
  <si>
    <t xml:space="preserve">к решению Совета депутатов </t>
  </si>
  <si>
    <t>городского округа Эгвекинот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</si>
  <si>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</si>
  <si>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</si>
  <si>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</si>
  <si>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</si>
  <si>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</si>
  <si>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</si>
  <si>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</si>
  <si>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</si>
  <si>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</si>
  <si>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</si>
  <si>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</si>
  <si>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</si>
  <si>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</si>
  <si>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</si>
  <si>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</si>
  <si>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</si>
  <si>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</si>
  <si>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</si>
  <si>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</si>
  <si>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</si>
  <si>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</si>
  <si>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</si>
  <si>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</si>
  <si>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</si>
  <si>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</si>
  <si>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</si>
  <si>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</si>
  <si>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</si>
  <si>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</si>
  <si>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</si>
  <si>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</si>
  <si>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</si>
  <si>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</si>
  <si>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</si>
  <si>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</si>
  <si>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</si>
  <si>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</si>
  <si>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</si>
  <si>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</si>
  <si>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</si>
  <si>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</si>
  <si>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</si>
  <si>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</si>
  <si>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</si>
  <si>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</si>
  <si>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</si>
  <si>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</si>
  <si>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</si>
  <si>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</si>
  <si>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</si>
  <si>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</si>
  <si>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</si>
  <si>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</si>
  <si>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</si>
  <si>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</si>
  <si>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</si>
  <si>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</si>
  <si>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</si>
  <si>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</si>
  <si>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</si>
  <si>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</si>
  <si>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</si>
  <si>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</si>
  <si>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</si>
  <si>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</si>
  <si>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</si>
  <si>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</si>
  <si>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</si>
  <si>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</si>
  <si>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</si>
  <si>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</si>
  <si>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</si>
  <si>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</si>
  <si>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</si>
  <si>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</si>
  <si>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</si>
  <si>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</si>
  <si>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</si>
  <si>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</si>
  <si>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</si>
  <si>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</si>
  <si>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</si>
  <si>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</si>
  <si>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</si>
  <si>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</si>
  <si>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</si>
  <si>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</si>
  <si>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</si>
  <si>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</si>
  <si>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</si>
  <si>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</si>
  <si>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</si>
  <si>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</si>
  <si>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</si>
  <si>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</si>
  <si>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</si>
  <si>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</si>
  <si>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</si>
  <si>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</si>
  <si>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</si>
  <si>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</si>
  <si>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</si>
  <si>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</si>
  <si>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</si>
  <si>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</si>
  <si>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</si>
  <si>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</si>
  <si>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</si>
  <si>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</si>
  <si>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</si>
  <si>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</si>
  <si>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</si>
  <si>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 xml:space="preserve">000 1 14 00000 00 0000 000
</t>
  </si>
  <si>
    <t>ДОХОДЫ ОТ ПРОДАЖИ МАТЕРИАЛЬНЫХ И НЕМАТЕРИАЛЬНЫХ АКТИВОВ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</si>
  <si>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</si>
  <si>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</si>
  <si>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000 1 14 02040 04 0000 410
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</si>
  <si>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</si>
  <si>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000 1 14 02042 04 0000 410
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</si>
  <si>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</si>
  <si>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</si>
  <si>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</si>
  <si>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</si>
  <si>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</si>
  <si>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000 1 16 01151 01 0000 140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</si>
  <si>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</si>
  <si>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000 1 16 05000 01 0000 140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</si>
  <si>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</si>
  <si>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000 1 16 05160 01 0000 140</t>
  </si>
  <si>
    <t>Штрафы за налоговые правонарушения, установленные главой 16 Налогового кодекса Российской Федерации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</si>
  <si>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</si>
  <si>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</si>
  <si>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</si>
  <si>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</si>
  <si>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</si>
  <si>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</si>
  <si>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</si>
  <si>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</si>
  <si>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</si>
  <si>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</si>
  <si>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</si>
  <si>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</si>
  <si>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000 2 02 15001 04 0000 150</t>
  </si>
  <si>
    <t xml:space="preserve">000 2 02 15002 00 0000 150
</t>
  </si>
  <si>
    <t>000 2 02 15002 04 0000 150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</si>
  <si>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</si>
  <si>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</si>
  <si>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</si>
  <si>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</si>
  <si>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</si>
  <si>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</si>
  <si>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000 2 02 25097 00 0000 150
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</si>
  <si>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</si>
  <si>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000 2 02 25097 04 0000 150
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</si>
  <si>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</si>
  <si>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000 2 02 25228 00 0000 150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</si>
  <si>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</si>
  <si>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</si>
  <si>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</si>
  <si>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000 2 02 25299 00 0000 150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</si>
  <si>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</si>
  <si>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000 2 02 25299 04 0000 150
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</si>
  <si>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</si>
  <si>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</si>
  <si>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</si>
  <si>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</si>
  <si>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</si>
  <si>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>В том числе:</t>
  </si>
  <si>
    <t>На обеспечение жителей округа социально значимыми продовольственными товарами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</si>
  <si>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</si>
  <si>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производства социально значимых видов хлеба</t>
  </si>
  <si>
    <t>На финансовую поддержку производителей молочной продукции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</si>
  <si>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</si>
  <si>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</si>
  <si>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На реализацию мероприятий по проведению оздоровительной кампании детей, находящихся в трудной жизненной ситуации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</si>
  <si>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</si>
  <si>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</si>
  <si>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</si>
  <si>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</si>
  <si>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</si>
  <si>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</si>
  <si>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</si>
  <si>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</si>
  <si>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</si>
  <si>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</si>
  <si>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</si>
  <si>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</si>
  <si>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</si>
  <si>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</si>
  <si>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</si>
  <si>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</si>
  <si>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</si>
  <si>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</si>
  <si>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</si>
  <si>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</si>
  <si>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</si>
  <si>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</si>
  <si>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</si>
  <si>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</si>
  <si>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</si>
  <si>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</si>
  <si>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</si>
  <si>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</si>
  <si>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Прочие субвенции бюджетам городских округов</t>
  </si>
  <si>
    <t>На осуществление учета граждан в связи с переселением</t>
  </si>
  <si>
    <t>На обеспечение деятельности административных комиссий</t>
  </si>
  <si>
    <t>На обеспечение деятельности комиссии по делам несовершеннолетних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</si>
  <si>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</si>
  <si>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</si>
  <si>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</si>
  <si>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</si>
  <si>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000 2 02 40000 00 0000 150</t>
  </si>
  <si>
    <t>Иные межбюджетные трансферты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</si>
  <si>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</si>
  <si>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</si>
  <si>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</si>
  <si>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</si>
  <si>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ПРОЧИЕ БЕЗВОЗМЕЗДНЫЕ ПОСТУПЛЕНИЯ</t>
  </si>
  <si>
    <t>Прочие безвозмездные поступления в бюджеты городских округов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</si>
  <si>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</si>
  <si>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</si>
  <si>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000 2 19 35930 04 0000 100</t>
  </si>
  <si>
    <t>Возврат остатков субвенций на государственную регистрацию актов гражданского состояния из бюджетов городских округов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</si>
  <si>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</si>
  <si>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</si>
  <si>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</si>
  <si>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Справочно:</t>
  </si>
  <si>
    <t>Собственные доходы бюджета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</si>
  <si>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</si>
  <si>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</si>
  <si>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</si>
  <si>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>000 1 12 01042 01 0000 120</t>
  </si>
  <si>
    <t>Плата за сбросы загрязняющих веществ в водные объекты</t>
  </si>
  <si>
    <t>Плата за размещение твердых коммунальных отходов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</si>
  <si>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</si>
  <si>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</si>
  <si>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</si>
  <si>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</si>
  <si>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</si>
  <si>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</si>
  <si>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</si>
  <si>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</si>
  <si>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</si>
  <si>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000 1 16 10000 01 0000 140</t>
  </si>
  <si>
    <t>000 1 16 09000 00 0000 140</t>
  </si>
  <si>
    <t>Платежи в целях возмещения причиненного ущерба (убытков)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</si>
  <si>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</si>
  <si>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</si>
  <si>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</si>
  <si>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на государственную поддержку отрасли культуры</t>
  </si>
  <si>
    <t>на организацию и проведение юбилейных и праздничных мероприятий по сохранению и развитию культурного наследия народов Чукотского автономного округа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</si>
  <si>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</si>
  <si>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</si>
  <si>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</si>
  <si>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</si>
  <si>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</si>
  <si>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</si>
  <si>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</si>
  <si>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</si>
  <si>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000 1 16 11050 01 0000 140</t>
  </si>
  <si>
    <t>к решению Совета депутатов</t>
  </si>
  <si>
    <t>(тыс. рублей)</t>
  </si>
  <si>
    <t>Наименование</t>
  </si>
  <si>
    <t>ГР</t>
  </si>
  <si>
    <t>РЗ</t>
  </si>
  <si>
    <t>ПР</t>
  </si>
  <si>
    <t>ЦСР</t>
  </si>
  <si>
    <t>ВР</t>
  </si>
  <si>
    <t>Администрация городского округа Эгвекинот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</si>
  <si>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</si>
  <si>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</si>
  <si>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</si>
  <si>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</si>
  <si>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</si>
  <si>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</si>
  <si>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80 0 00 00000</t>
  </si>
  <si>
    <t>Глава городского округа</t>
  </si>
  <si>
    <t>80 1 00 00000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</si>
  <si>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</si>
  <si>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80 1 00 00030</t>
  </si>
  <si>
    <t>Расходы на обеспечение деятельности Главы городского округа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</si>
  <si>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</si>
  <si>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80 1 00 10110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</si>
  <si>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</si>
  <si>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</si>
  <si>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</si>
  <si>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80 2 00 00000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</si>
  <si>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</si>
  <si>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80 2 00 00110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</si>
  <si>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</si>
  <si>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(Иные бюджетные ассигнования)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</si>
  <si>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</si>
  <si>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80 2 00 00200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</si>
  <si>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</si>
  <si>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80 2 00 10110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</si>
  <si>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</si>
  <si>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80 2 00 43010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</si>
  <si>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</si>
  <si>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80 2 00 43040</t>
  </si>
  <si>
    <t>Обеспечение деятельности административных комиссий (Закупка товаров, работ и услуг для обеспечения государственных (муниципальных) нужд)</t>
  </si>
  <si>
    <t>Судебная система</t>
  </si>
  <si>
    <t>05</t>
  </si>
  <si>
    <t>Выполнение отдельных обязательств городского округа</t>
  </si>
  <si>
    <t>82 0 00 00000</t>
  </si>
  <si>
    <t>Иные непрограммные мероприятия</t>
  </si>
  <si>
    <t>82 9 00 00000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</si>
  <si>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</si>
  <si>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82 9 00 51200</t>
  </si>
  <si>
    <t>Другие общегосударственные вопросы</t>
  </si>
  <si>
    <t>13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</si>
  <si>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</si>
  <si>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80 2 00 00260</t>
  </si>
  <si>
    <t>Обеспечение выполнения функций органов местного самоуправления городского округа Эгвекинот (Иные бюджетные ассигнования)</t>
  </si>
  <si>
    <t>Обеспечение функционирования отдельных органов местного самоуправления и учреждений городского округа</t>
  </si>
  <si>
    <t>81 0 00 00000</t>
  </si>
  <si>
    <t>Обеспечение функционирования отдельных органов местного самоуправления городского округа</t>
  </si>
  <si>
    <t>81 1 00 00000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</si>
  <si>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</si>
  <si>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81 1 00 20040</t>
  </si>
  <si>
    <t>Содержание и обслуживание казны городского округа Эгвекинот (Иные бюджетные ассигнования)</t>
  </si>
  <si>
    <t>Обеспечение функционирования отдельных учреждений городского округа</t>
  </si>
  <si>
    <t>81 П 00 00000</t>
  </si>
  <si>
    <t>81 П 00 10110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</si>
  <si>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</si>
  <si>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10120</t>
  </si>
  <si>
    <t>Расходы на обеспечение деятельности (оказание услуг) учреждений, осуществляющих административно-хозяйственную деятельность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</si>
  <si>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М9939</t>
  </si>
  <si>
    <t>Расходы на обеспечение деятельности (оказание услуг) учреждений, осуществляющих административно-хозяйственную деятельность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</si>
  <si>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учреждений, осуществляющих административно-хозяйственную деятельность (Иные бюджетные ассигнования)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</si>
  <si>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</si>
  <si>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М9949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</si>
  <si>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</si>
  <si>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82 9 00 2002Р</t>
  </si>
  <si>
    <t>Резервный фонд Администрации городского округа Эгвекинот (Социальное обеспечение и иные выплаты населению)</t>
  </si>
  <si>
    <t>Резервный фонд Администрации городского округа Эгвекинот (Иные бюджетные ассигнования)</t>
  </si>
  <si>
    <t>Национальная безопасность и правоохранительная деятельность</t>
  </si>
  <si>
    <t>03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</si>
  <si>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</si>
  <si>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</si>
  <si>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</si>
  <si>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обеспечения государственных (муниципальных) нужд)</t>
  </si>
  <si>
    <t>09</t>
  </si>
  <si>
    <t>Муниципальная программа «Безопасность населения в городском округе Эгвекинот на 2019-2021 годы»</t>
  </si>
  <si>
    <t>09 0 00 00000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</si>
  <si>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</si>
  <si>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09 2 00 00000</t>
  </si>
  <si>
    <t>Основное мероприятие «Обеспечение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обороны»</t>
  </si>
  <si>
    <t>09 2 01 00000</t>
  </si>
  <si>
    <t>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 (Закупка товаров, работ и услуг для обеспечения государственных (муниципальных) нужд)</t>
  </si>
  <si>
    <t>09 2 01 81150</t>
  </si>
  <si>
    <t>Основное мероприятие «Информирование населения в области гражданской обороны, защиты населения от чрезвычайных ситуаций природного и техногенного характера»</t>
  </si>
  <si>
    <t>09 2 02 00000</t>
  </si>
  <si>
    <t>Информирование населения в области гражданской обороны, защиты населения от чрезвычайных ситуаций природного и техногенного характера (Закупка товаров, работ и услуг для обеспечения государственных (муниципальных) нужд)</t>
  </si>
  <si>
    <t>09 2 02 81160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</si>
  <si>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</si>
  <si>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М9919</t>
  </si>
  <si>
    <t>Расходы на обеспечение деятельности (оказание услуг) единой дежурно-диспетчерской службы (Закупка товаров, работ и услуг для обеспечения государственных (муниципальных) нужд)</t>
  </si>
  <si>
    <t>10</t>
  </si>
  <si>
    <t>Подпрограмма «Обеспечение пожарной безопасности и безопасности людей на водных объектах»</t>
  </si>
  <si>
    <t>09 1 00 00000</t>
  </si>
  <si>
    <t>Основное мероприятие «Содержание пожарных  автомобилей, помещений для стоянки пожарных автомобилей  в селах Амгуэма, Конергино, Рыркайпий»</t>
  </si>
  <si>
    <t>09 1 01 00000</t>
  </si>
  <si>
    <t>Содержание пожарных  автомобилей, помещений для стоянки пожарных автомобилей  в селах Амгуэма, Конергино, Рыркайпий (Иные бюджетные ассигнования)</t>
  </si>
  <si>
    <t>09 1 01 81120</t>
  </si>
  <si>
    <t>Основное мероприятие «Оснащение добровольных пожарных формирований. Приобретение пожарной техники»</t>
  </si>
  <si>
    <t>09 1 02 00000</t>
  </si>
  <si>
    <t>Оснащение добровольных пожарных формирований. Приобретение пожарной техники (Закупка товаров, работ и услуг для обеспечения государственных (муниципальных) нужд)</t>
  </si>
  <si>
    <t>09 1 02 81130</t>
  </si>
  <si>
    <t>Основное мероприятие «Информирование населения в области пожарной безопасности и безопасного поведения на водных объектах»</t>
  </si>
  <si>
    <t>09 1 03 00000</t>
  </si>
  <si>
    <t>Информирование населения в области пожарной безопасности и безопасного поведения на водных объектах (Закупка товаров, работ и услуг для обеспечения государственных (муниципальных) нужд)</t>
  </si>
  <si>
    <t>09 1 03 81140</t>
  </si>
  <si>
    <t>Другие вопросы в области национальной безопасности и правоохранительной деятельности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</si>
  <si>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</si>
  <si>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01 0 00 00000</t>
  </si>
  <si>
    <t>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 (Закупка товаров, работ и услуг для обеспечения государственных (муниципальных) нужд)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</si>
  <si>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</si>
  <si>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14</t>
  </si>
  <si>
    <t>10 0 00 00000</t>
  </si>
  <si>
    <t>Подпрограмма «Укрепление межэтнических и межрелигиозных отношений на территории городского округа Эгвекинот»</t>
  </si>
  <si>
    <t>10 1 00 00000</t>
  </si>
  <si>
    <t>Основное мероприятие «Совершенствование взаимодействия органов местного самоуправления с институтами гражданского общества»</t>
  </si>
  <si>
    <t>10 1 01 00000</t>
  </si>
  <si>
    <t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(Закупка товаров, работ и услуг для обеспечения государственных (муниципальных) нужд)</t>
  </si>
  <si>
    <t>10 1 01 81170</t>
  </si>
  <si>
    <t>Национальная экономика</t>
  </si>
  <si>
    <t>Транспорт</t>
  </si>
  <si>
    <t>08</t>
  </si>
  <si>
    <t>Муниципальная программа «Развитие транспортной инфраструктуры городского округа Эгвекинот на 2016-2021 годы»</t>
  </si>
  <si>
    <t>06 0 00 00000</t>
  </si>
  <si>
    <t>Подпрограмма «Субсидирование пассажирских перевозок»</t>
  </si>
  <si>
    <t>06 1 00 00000</t>
  </si>
  <si>
    <t>Основное мероприятие «Субсидирование пассажирских перевозок»</t>
  </si>
  <si>
    <t>06 1 01 00000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</si>
  <si>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</si>
  <si>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06 1 01 81030</t>
  </si>
  <si>
    <t>Подпрограмма «Содержание вертолетных площадок»</t>
  </si>
  <si>
    <t>06 3 00 00000</t>
  </si>
  <si>
    <t>Основное мероприятие «Cодержание вертолетных площадок»</t>
  </si>
  <si>
    <t>06 3 01 00000</t>
  </si>
  <si>
    <t>Cодержание вертолетных площадок (Закупка товаров, работ и услуг для обеспечения государственных (муниципальных) нужд)</t>
  </si>
  <si>
    <t>06 3 01 81100</t>
  </si>
  <si>
    <t>Основное мероприятие «Обустройство ВПП для легкомоторной авиации»</t>
  </si>
  <si>
    <t>06 3 02 00000</t>
  </si>
  <si>
    <t>Обустройство ВПП для легкомоторной авиации (Закупка товаров, работ и услуг для обеспечения государственных (муниципальных) нужд)</t>
  </si>
  <si>
    <t>06 3 02 81110</t>
  </si>
  <si>
    <t>Обустройство взлетно-посадочных площадок в населенных пунктах Чукотского автономного округа (Закупка товаров, работ и услуг для обеспечения государственных (муниципальных) нужд)</t>
  </si>
  <si>
    <t>06 3 02 S2620</t>
  </si>
  <si>
    <t>Дорожное хозяйство (дорожные фонды)</t>
  </si>
  <si>
    <t>Подпрограмма «Содержание автомобильных дорог общего пользования»</t>
  </si>
  <si>
    <t>06 2 00 00000</t>
  </si>
  <si>
    <t>Основное мероприятие «Содержание автомобильных дорог общего пользования»</t>
  </si>
  <si>
    <t>06 2 01 00000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</si>
  <si>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</si>
  <si>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06 2 01 80050</t>
  </si>
  <si>
    <t>Муниципальная программа «Содержание, развитие и ремонт инфраструктуры городского округа Эгвекинот на 2016-2021 годы»</t>
  </si>
  <si>
    <t>07 0 00 00000</t>
  </si>
  <si>
    <t>Основное мероприятие «Мероприятия по содержанию дорог»</t>
  </si>
  <si>
    <t>07 0 02 00000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</si>
  <si>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</si>
  <si>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07 0 02 80220</t>
  </si>
  <si>
    <t>Другие вопросы в области национальной экономики</t>
  </si>
  <si>
    <t>12</t>
  </si>
  <si>
    <t>82 9 00 2002P</t>
  </si>
  <si>
    <t>Жилищно-коммунальное хозяйство</t>
  </si>
  <si>
    <t>Жилищное хозяйство</t>
  </si>
  <si>
    <t>Основное мероприятие «Мероприятия по капитальному ремонту жилищного фонда»</t>
  </si>
  <si>
    <t>07 0 01 00000</t>
  </si>
  <si>
    <t>Капитальный ремонт муниципального жилищного фонда  (Закупка товаров, работ и услуг для обеспечения государственных (муниципальных) нужд)</t>
  </si>
  <si>
    <t>07 0 01 82010</t>
  </si>
  <si>
    <t>Основное мероприятие «Взносы на капитальный ремонт общего имущества многоквартирных домов»</t>
  </si>
  <si>
    <t>07 0 12 00000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</si>
  <si>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</si>
  <si>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07 0 12 82020</t>
  </si>
  <si>
    <t>Коммунальное хозяйство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</si>
  <si>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</si>
  <si>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05 0 00 00000</t>
  </si>
  <si>
    <t>Подпрограмма «Поддержка жилищно-коммунального хозяйства»</t>
  </si>
  <si>
    <t>05 1 00 00000</t>
  </si>
  <si>
    <t>Основное мероприятие «Убытки по низкорентабельным баням»</t>
  </si>
  <si>
    <t>05 1 01 00000</t>
  </si>
  <si>
    <t>Мероприятия в области жилищно-коммунального хозяйства (Иные бюджетные ассигнования)</t>
  </si>
  <si>
    <t>05 1 01 81040</t>
  </si>
  <si>
    <t>Основное мероприятие «Субсидии на 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издержек»</t>
  </si>
  <si>
    <t>05 1 07 00000</t>
  </si>
  <si>
    <t>Субсидии на 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 (Иные бюджетные ассигнования)</t>
  </si>
  <si>
    <t>05 1 07 80300</t>
  </si>
  <si>
    <t>Основное мероприятие «Исполнение полномочий органов местного самоуправления в сфере водоснабжения и водоотведения»</t>
  </si>
  <si>
    <t>05 1 08 00000</t>
  </si>
  <si>
    <t>Исполнение полномочий органов местного самоуправления в сфере водоснабжения и водоотведения (Иные бюджетные ассигнования)</t>
  </si>
  <si>
    <t>05 1 08 S2290</t>
  </si>
  <si>
    <t>Подпрограмма «Субсидирование предприятий жилищно-коммунального хозяйства»</t>
  </si>
  <si>
    <t>05 2 00 00000</t>
  </si>
  <si>
    <t>Основное мероприятие «Субсидирование предприятий ЖКХ»</t>
  </si>
  <si>
    <t>05 2 01 00000</t>
  </si>
  <si>
    <t>05 2 01 81040</t>
  </si>
  <si>
    <t>Основное мероприятие «Ремонт и модернизация и реконструкция инженерно-технических сетей»</t>
  </si>
  <si>
    <t>07 0 10 00000</t>
  </si>
  <si>
    <t>Ремонт, модернизация и реконструкция инженерно-технических сетей</t>
  </si>
  <si>
    <t>07 0 10 80280</t>
  </si>
  <si>
    <t>Закупка товаров, работ и услуг для обеспечения государственных (муниципальных) нужд</t>
  </si>
  <si>
    <t>Благоустройство</t>
  </si>
  <si>
    <t>Основное мероприятие «Мероприятия по освещению улиц»</t>
  </si>
  <si>
    <t>07 0 03 00000</t>
  </si>
  <si>
    <t>Уличное освещение (Закупка товаров, работ и услуг для обеспечения государственных (муниципальных) нужд)</t>
  </si>
  <si>
    <t>07 0 03 80210</t>
  </si>
  <si>
    <t>Основное мероприятие «Мероприятия по озеленению улиц»</t>
  </si>
  <si>
    <t>07 0 04 00000</t>
  </si>
  <si>
    <t>Озеленение (Закупка товаров, работ и услуг для обеспечения государственных (муниципальных) нужд)</t>
  </si>
  <si>
    <t>07 0 04 80230</t>
  </si>
  <si>
    <t>Основное мероприятие «Мероприятия по содержанию кладбищ»</t>
  </si>
  <si>
    <t>07 0 05 00000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</si>
  <si>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</si>
  <si>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07 0 05 80240</t>
  </si>
  <si>
    <t>Основное мероприятие «Мероприятия по прочему благоустройству»</t>
  </si>
  <si>
    <t>07 0 06 00000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</si>
  <si>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</si>
  <si>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07 0 06 80250</t>
  </si>
  <si>
    <t>Основное мероприятие «Мероприятия по захоронению и утилизации ТБО»</t>
  </si>
  <si>
    <t>Утилизация и переработка бытовых и промышленных отходов (Закупка товаров, работ и услуг для обеспечения государственных (муниципальных) нужд)</t>
  </si>
  <si>
    <t>07 0 07 80260</t>
  </si>
  <si>
    <t>Другие вопросы в области жилищно-коммунального хозяйства</t>
  </si>
  <si>
    <t>Основное мероприятие «Субсидирование ритуальных услуг»</t>
  </si>
  <si>
    <t>05 2 02 00000</t>
  </si>
  <si>
    <t>05 2 02 81040</t>
  </si>
  <si>
    <t>Основное мероприятие «Реализация проектов инициативного бюджетирования в городском округе Эгвекинот»</t>
  </si>
  <si>
    <t>07 0 21 00000</t>
  </si>
  <si>
    <t>Здравоохранение</t>
  </si>
  <si>
    <t>Санитарно-эпидемиологическое благополучие</t>
  </si>
  <si>
    <t xml:space="preserve">09 </t>
  </si>
  <si>
    <t>07</t>
  </si>
  <si>
    <t>Основное мероприятие «Проведение мероприятий по отлову и содержанию безнадзорных животных»</t>
  </si>
  <si>
    <t>07 0 08 00000</t>
  </si>
  <si>
    <t>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</si>
  <si>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07 0 08 43080</t>
  </si>
  <si>
    <t>Социальная политика</t>
  </si>
  <si>
    <t>Социальное обеспечение населения</t>
  </si>
  <si>
    <t>Резервный фонд Администрации городского округа Эгвекинот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</si>
  <si>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</si>
  <si>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</si>
  <si>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82 9 00 Z082Д</t>
  </si>
  <si>
    <t>Другие вопросы в области социальной политики</t>
  </si>
  <si>
    <t>06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</si>
  <si>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</si>
  <si>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02 0 00 00000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</si>
  <si>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</si>
  <si>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</si>
  <si>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</si>
  <si>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</si>
  <si>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</t>
  </si>
  <si>
    <t>02 1 15 S2230</t>
  </si>
  <si>
    <t>Управление финансов, экономики и имущественных отношений городского округа Эгвекинот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</si>
  <si>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</si>
  <si>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81 1 00 00110</t>
  </si>
  <si>
    <t>81 1 00 00200</t>
  </si>
  <si>
    <t>81 1 00 10110</t>
  </si>
  <si>
    <t>Резервные фонды</t>
  </si>
  <si>
    <t>11</t>
  </si>
  <si>
    <t>Компенсация расходов, связанных с переездом (Иные бюджетные ассигнования)</t>
  </si>
  <si>
    <t>81 1 00 10120</t>
  </si>
  <si>
    <t>Прочее направление расходов (Иные бюджетные ассигнования)</t>
  </si>
  <si>
    <t>82 9 00 90000</t>
  </si>
  <si>
    <t>Муниципальная программа «Стимулирование экономической активности населения городского округа Эгвекинот на 2016-2021 годы»</t>
  </si>
  <si>
    <t>03 0 00 00000</t>
  </si>
  <si>
    <t>Подпрограмма «Муниципальная поддержка малого и среднего предпринимательства»</t>
  </si>
  <si>
    <t>03 1 00 00000</t>
  </si>
  <si>
    <t>Основное мероприятие «Финансовая поддержка субъектов малого и среднего предпринимательства»</t>
  </si>
  <si>
    <t>03 1 02 00000</t>
  </si>
  <si>
    <t>Финансовая поддержка субъектов малого и среднего предпринимательства (Иные бюджетные ассигнования)</t>
  </si>
  <si>
    <t>03 1 02 99990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</si>
  <si>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</si>
  <si>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08 0 00 00000</t>
  </si>
  <si>
    <t>Подпрограмма «Финансовая поддержка производителей социально значимых видов хлеба»</t>
  </si>
  <si>
    <t>08 1 00 00000</t>
  </si>
  <si>
    <t>Основное мероприятие «Предоставление финансовой поддержки производителям социально значимых видов хлеба»</t>
  </si>
  <si>
    <t>08 1 01 00000</t>
  </si>
  <si>
    <t>Финансовая поддержка производства социально значимых видов хлеба (Иные бюджетные ассигнования)</t>
  </si>
  <si>
    <t>08 1 01 S2200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</si>
  <si>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</si>
  <si>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08 2 00 00000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</si>
  <si>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</si>
  <si>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08 2 01 00000</t>
  </si>
  <si>
    <t>Обеспечение жителей округа социально значимыми продовольственными товарами (Иные бюджетные ассигнования)</t>
  </si>
  <si>
    <t>08 2 01 S2120</t>
  </si>
  <si>
    <t>Подпрограмма «Финансовая поддержка производителей молочной продукции»</t>
  </si>
  <si>
    <t>08 3 00 00000</t>
  </si>
  <si>
    <t>Основное мероприятие «Субсидия на финансовую поддержку производителей молочной продукции»</t>
  </si>
  <si>
    <t>08 3 01 00000</t>
  </si>
  <si>
    <t>Финансовая поддержка производства молочной продукции (Иные бюджетные ассигнования)</t>
  </si>
  <si>
    <t>08 3 01 S2080</t>
  </si>
  <si>
    <t>Финансовая поддержка субъектов предпринимательской деятельности, осуществляющих деятельность в сельской местности (Иные бюджетные ассигнования)</t>
  </si>
  <si>
    <t>82 9 00 S2260</t>
  </si>
  <si>
    <t>Пенсионное обеспечение</t>
  </si>
  <si>
    <t>Пенсионное обеспечение муниципальных служащих</t>
  </si>
  <si>
    <t>82 Д 00 00000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</si>
  <si>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</si>
  <si>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00120</t>
  </si>
  <si>
    <t>Управление социальной политики городского округа Эгвекинот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</si>
  <si>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</si>
  <si>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81 1 00 43020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</si>
  <si>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</si>
  <si>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(Иные выплаты персоналу казенных учреждений, за исключением фонда оплаты труда)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</si>
  <si>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</si>
  <si>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М9929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</si>
  <si>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</si>
  <si>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</si>
  <si>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Образование</t>
  </si>
  <si>
    <t>Дошкольное образование</t>
  </si>
  <si>
    <t>02 1 00 00000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</si>
  <si>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</si>
  <si>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02 1 01 00000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</si>
  <si>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</si>
  <si>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С901Д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</si>
  <si>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</si>
  <si>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02 1 12 00000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</si>
  <si>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</si>
  <si>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02 1 12 10110</t>
  </si>
  <si>
    <t>Основное мероприятие «Компенсация расходов на оплату стоимости проезда и провоза багажа, связанных с переездом»</t>
  </si>
  <si>
    <t>02 1 13 00000</t>
  </si>
  <si>
    <t>Компенсация расходов, связанных с переездом</t>
  </si>
  <si>
    <t>02 1 13 10120</t>
  </si>
  <si>
    <t>Предоставление субсидий бюджетным, автономным учреждениям и иным некоммерческим организациям</t>
  </si>
  <si>
    <t>Подпрограмма «Финансовое обеспечение  муниципального задания на оказание муниципальных  услуг (выполнение работ)»</t>
  </si>
  <si>
    <t>02 П 00 00000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</si>
  <si>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</si>
  <si>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02 П 00 М901Д</t>
  </si>
  <si>
    <t>Общее образование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</si>
  <si>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 (Предоставление субсидий бюджетным, автономным учреждениям и иным некоммерческим организациям)</t>
  </si>
  <si>
    <t>02 1 01 С902Д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</si>
  <si>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</si>
  <si>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С907Д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</si>
  <si>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</si>
  <si>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Основное мероприятие «Приобретение оборудования и товарно-материальных ценностей для нужд муниципальных учреждений образования и культуры»</t>
  </si>
  <si>
    <t>02 1 16 00000</t>
  </si>
  <si>
    <t>Приобретение оборудования и товарно-материальных ценностей для нужд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</si>
  <si>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02 1 16 S2320</t>
  </si>
  <si>
    <t>Основное мероприятие «Организация бесплатного горячего питания для обучающихся, осваивающих образовательные программы начального общего образования»</t>
  </si>
  <si>
    <t>02 1 23 00000</t>
  </si>
  <si>
    <t>Организация бесплатного горячего питания для обучающихся, осваивающих образовательные программы начального общего образования (Предоставление субсидий бюджетным, автономным учреждениям и иным некоммерческим организациям)</t>
  </si>
  <si>
    <t>02 1 23 R3040</t>
  </si>
  <si>
    <t>Основное мероприятие «Ежемесячное денежное вознаграждение за классное руководство педагогическими работниками муниципальных общеобразовательных организаций»</t>
  </si>
  <si>
    <t>02 1 24  00000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</si>
  <si>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</si>
  <si>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02 1 24 53031</t>
  </si>
  <si>
    <t>Основное мероприятие «Приобретение оборудования на реализацию мероприятий по поддержке творчества обучающихся инженерной направленности»</t>
  </si>
  <si>
    <t>02 1 20 00000</t>
  </si>
  <si>
    <t>Приобретение оборудования на реализацию мероприятий по поддержке творчества обучающихся инженерной направленности (Предоставление субсидий бюджетным, автономным учреждениям и иным некоммерческим организациям)</t>
  </si>
  <si>
    <t>02 1 20 S2440</t>
  </si>
  <si>
    <t>Федеральный проект «Успех каждого ребенка»</t>
  </si>
  <si>
    <t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</si>
  <si>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02 1 E2 5097Д</t>
  </si>
  <si>
    <t>Расходы на обеспечение деятельности (оказание услуг) школ - детских садов, школ начальных, неполных средних и средних  (Предоставление субсидий бюджетным, автономным учреждениям и иным некоммерческим организациям)</t>
  </si>
  <si>
    <t>02 П 00 М902Д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</si>
  <si>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</si>
  <si>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02 П 00 М907Д</t>
  </si>
  <si>
    <t>Дополнительное образование детей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</si>
  <si>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</si>
  <si>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С904Д</t>
  </si>
  <si>
    <t>Расходы на обеспечение деятельности (оказание услуг) учреждений дополнительного образования  (Предоставление субсидий бюджетным, автономным учреждениям и иным некоммерческим организациям)</t>
  </si>
  <si>
    <t>02 П 00 М904Д</t>
  </si>
  <si>
    <t>Молодежная политика</t>
  </si>
  <si>
    <t>Основное мероприятие «Молодежная политика и организация отдыха детей»</t>
  </si>
  <si>
    <t>02 1 02 00000</t>
  </si>
  <si>
    <t>Молодежная политика и организация отдыха детей в городском округе Эгвекинот (Закупка товаров, работ и услуг для обеспечения государственных (муниципальных) нужд)</t>
  </si>
  <si>
    <t>02 1 02 80040</t>
  </si>
  <si>
    <t>Молодежная политика и организация отдыха детей в городском округе Эгвекинот (Социальное обеспечение и иные выплаты населению)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</si>
  <si>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</si>
  <si>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</si>
  <si>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02 1 03 00000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</si>
  <si>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</si>
  <si>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02 1 03 S215Д</t>
  </si>
  <si>
    <t>Основное мероприятие «Поощрение талантливой молодежи»</t>
  </si>
  <si>
    <t>02 1 18 00000</t>
  </si>
  <si>
    <t>Поощрение талантливой молодежи (Социальное обеспечение и иные выплаты населению)</t>
  </si>
  <si>
    <t>02 1 18 80140</t>
  </si>
  <si>
    <t>Поощрение талантливой молодежи(Предоставление субсидий бюджетным, автономным учреждениям и иным некоммерческим организациям)</t>
  </si>
  <si>
    <t>Другие вопросы в области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</si>
  <si>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</si>
  <si>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02 1 04 00000</t>
  </si>
  <si>
    <t>Обеспечение проведения конкурса педагогического мастерства «Учитель года», «Воспитатель года» (Предоставление субсидий бюджетным, автономным учреждениям и иным некоммерческим организациям)</t>
  </si>
  <si>
    <t>02 1 04 80110</t>
  </si>
  <si>
    <t>Основное мероприятие «Приобретение учебников для образовательных учреждений»</t>
  </si>
  <si>
    <t>02 1 06 00000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</si>
  <si>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</si>
  <si>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02 1 06 80130</t>
  </si>
  <si>
    <t>Основное мероприятие «Проведение государственной итоговой аттестации, олимпиад и мониторинга в сфере образования»</t>
  </si>
  <si>
    <t>02 1 10 00000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</si>
  <si>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</si>
  <si>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02 1 10 00280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</si>
  <si>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</si>
  <si>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02 1 11 00000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</si>
  <si>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</si>
  <si>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02 1 11 43050</t>
  </si>
  <si>
    <t>02 1 19 00000</t>
  </si>
  <si>
    <t>Выполнение ремонтных работ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</si>
  <si>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02 1 19 S227Д</t>
  </si>
  <si>
    <t>Основное мероприятие «Реализация мероприятий по профессиональной ориентации лиц, обучающихся в общеобразовательных организациях»</t>
  </si>
  <si>
    <t>02 1 21 00000</t>
  </si>
  <si>
    <t>Реализация мероприятий по профессиональной ориентации лиц, обучающихся в общеобразовательных организациях (Предоставление субсидий бюджетным, автономным учреждениям и иным некоммерческим организациям)</t>
  </si>
  <si>
    <t>02 1 21 S2410</t>
  </si>
  <si>
    <t xml:space="preserve">Культура, кинематография </t>
  </si>
  <si>
    <t>Культура</t>
  </si>
  <si>
    <t>Основное мероприятие «Проведение районных культурно-массовых мероприятий»</t>
  </si>
  <si>
    <t>02 1 07 00000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</si>
  <si>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</si>
  <si>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02 1 07 80020</t>
  </si>
  <si>
    <t>Основное мероприятие «Пополнение книжных фондов муниципальных библиотек»</t>
  </si>
  <si>
    <t>02 1 08 00000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</si>
  <si>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</si>
  <si>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02 1 08 80030</t>
  </si>
  <si>
    <t>Основное мероприятие «Обустройство и восстановление воинских захоронений, находящихся в государственной (муниципальной) собственности»</t>
  </si>
  <si>
    <t>02 1 22 00000</t>
  </si>
  <si>
    <t>Обустройство и восстановление воинских захоронений, находящихся в государственной (муниципальной) собственности (Предоставление субсидий бюджетным, автономным учреждениям и иным некоммерческим организациям)</t>
  </si>
  <si>
    <t>02 1 22 L2990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</si>
  <si>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</si>
  <si>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02 П 00 М9080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</si>
  <si>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</si>
  <si>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02 П 00 М9090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</si>
  <si>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</si>
  <si>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 00 М9100</t>
  </si>
  <si>
    <t>Муниципальная программа «Развитие физической культуры и спорта в городском округе Эгвекинот на 2016-2021 годы»</t>
  </si>
  <si>
    <t>04 0 00 00000</t>
  </si>
  <si>
    <t>Подпрограмма «Развитие физической культуры и спорта»</t>
  </si>
  <si>
    <t>04 1 00 00000</t>
  </si>
  <si>
    <t>Федеральный проект «Спорт – норма жизни»</t>
  </si>
  <si>
    <t>04 1 P5 00000</t>
  </si>
  <si>
    <t>04 1 P5 S2250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</si>
  <si>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</si>
  <si>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Основное мероприятие «Компенсация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</si>
  <si>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02 1 09 00000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</si>
  <si>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</si>
  <si>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02 1 09 4309Д</t>
  </si>
  <si>
    <t>Физическая культура и спорт</t>
  </si>
  <si>
    <t>Физическая культура</t>
  </si>
  <si>
    <t>04 1 02 00000</t>
  </si>
  <si>
    <t>04 1 02 10110</t>
  </si>
  <si>
    <t>Оснащение объектов спортивной инфраструктуры спортивно-технологическим оборудованием (Предоставление субсидий бюджетным, автономным учреждениям и иным некоммерческим организациям)</t>
  </si>
  <si>
    <t>04 1 P5 52280</t>
  </si>
  <si>
    <t>Подпрограмма «Финансовое обеспечение муниципального задания на оказание муниципальных услуг (выполнение работ)»</t>
  </si>
  <si>
    <t>04 П 00 00000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</si>
  <si>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</si>
  <si>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04 П 00 М9927</t>
  </si>
  <si>
    <t>Массовый спорт</t>
  </si>
  <si>
    <t>Основное мероприятие «Проведение официальных спортивно-массовых мероприятий»</t>
  </si>
  <si>
    <t>04 1 01 00000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</si>
  <si>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</si>
  <si>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04 1 01 80010</t>
  </si>
  <si>
    <t>Развитие и поддержка национальных видов спорта(Предоставление субсидий бюджетным, автономным учреждениям и иным некоммерческим организациям)</t>
  </si>
  <si>
    <t>Проведение массовых физкультурных мероприятий среди различных категорий населения (Предоставление субсидий бюджетным, автономным учреждениям и иным некоммерческим организациям)</t>
  </si>
  <si>
    <t>04 1 P5 S2390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</si>
  <si>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</si>
  <si>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</si>
  <si>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83 0 00 00000</t>
  </si>
  <si>
    <t>Обеспечение функционирования Совета депутатов городского округа Эгвекинот</t>
  </si>
  <si>
    <t>83 1 00 00000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</si>
  <si>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</si>
  <si>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83 1 00 00060</t>
  </si>
  <si>
    <t>Избирательная комиссия городского округа Эгвекинот</t>
  </si>
  <si>
    <t>Обеспечение проведения выборов и референдумов</t>
  </si>
  <si>
    <t>84 0 00 00000</t>
  </si>
  <si>
    <t>Обеспечение функционирования Избирательной комиссии городского округа Эгвекинот</t>
  </si>
  <si>
    <t>84 1 00 00000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</si>
  <si>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</si>
  <si>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84 1 00 00090</t>
  </si>
  <si>
    <t>84 1 00 10110</t>
  </si>
  <si>
    <t>Контрольно-счетная палата городского округа Эгвекинот</t>
  </si>
  <si>
    <t>85 0 00 00000</t>
  </si>
  <si>
    <t>Обеспечение функционирования Контрольно-счетной палаты городского округа Эгвекинот</t>
  </si>
  <si>
    <t>85 1 00 00000</t>
  </si>
  <si>
    <t>85 1 00 00110</t>
  </si>
  <si>
    <t>85 1 00 10110</t>
  </si>
  <si>
    <t>Всего расходов</t>
  </si>
  <si>
    <t>Основное мероприятие «Модернизация (капитальный ремонт, реконструкция, поставка модульных зданий) для учреждений культуры»</t>
  </si>
  <si>
    <t>02 1 27 00000</t>
  </si>
  <si>
    <t>02 1 27 82050</t>
  </si>
  <si>
    <t>Модернизация (капитальный ремонт, реконструкция, поставка модульных зданий) для учреждений культуры  (Капитальные вложения в объекты государственной (муниципальной) собственности)</t>
  </si>
  <si>
    <t>01 0 01 00000</t>
  </si>
  <si>
    <t>01 0 01 20300</t>
  </si>
  <si>
    <t>Основное мероприятие «Информирование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проявлений»</t>
  </si>
  <si>
    <t>07 0 09 00000</t>
  </si>
  <si>
    <t>07 0 09 80270</t>
  </si>
  <si>
    <t>Основное мероприятие "Ремонт, модернизация и реконструкция автомобильных дорог и инженерных сооружений на них"</t>
  </si>
  <si>
    <t>Ремонт, модернизация и реконструкция автомобильных дорог и инженерных сооружений на них (Закупка товаров, работ и услуг для обеспечения государственных (муниципальных) нужд)</t>
  </si>
  <si>
    <t>05 2 01 80350</t>
  </si>
  <si>
    <t>Субсидия на 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 (Иные бюджетные ассигнования)</t>
  </si>
  <si>
    <t>Частичная компенсация организациям ЖКХ затрат по уплате лизинговых платежей по договорам финансовой аренды (лизинга) техники и оборудования (Иные бюджетные ассигнования)</t>
  </si>
  <si>
    <t>02 1 29 00000</t>
  </si>
  <si>
    <t>Основное мероприятие "Развитие системы дошкольного, общего и профессионального образования"</t>
  </si>
  <si>
    <t xml:space="preserve">Основное мероприятие "Оказание поддержки отдельным категориям детей и молодежи" </t>
  </si>
  <si>
    <t>02 1 29 S254Д</t>
  </si>
  <si>
    <t>Компенсация затрат проезда к месту обучения и обратно обучающимся в общеобразовательных организациях в пределах Чукотского автономного округа (Предоставление субсидий бюджетным, автономным учреждениям и иным некоммерческим организациям)</t>
  </si>
  <si>
    <t>02 1 28 00000</t>
  </si>
  <si>
    <t>02 1 28 S251Д</t>
  </si>
  <si>
    <t>Поддержка детского и юношеского туризма (Предоставление субсидий бюджетным, автономным учреждениям и иным некоммерческим организациям)</t>
  </si>
  <si>
    <t>02 1 28 S253Д</t>
  </si>
  <si>
    <t>Поддержка эколого-биологического воспитания обучающихся (Предоставление субсидий бюджетным, автономным учреждениям и иным некоммерческим организациям)</t>
  </si>
  <si>
    <t>02 1 28 S255Д</t>
  </si>
  <si>
    <t>Обеспечение безопасности образовательных организаций (Предоставление субсидий бюджетным, автономным учреждениям и иным некоммерческим организациям)</t>
  </si>
  <si>
    <t>Основное мероприятие "Проведение ремонтных работ в муниципальных образовательных организациях и учреждениях культуры"</t>
  </si>
  <si>
    <t>02 1 19 S2240</t>
  </si>
  <si>
    <t>Выполнение ремонтных работ в муниципальных учреждениях культуры и спорта (Предоставление субсидий бюджетным, автономным учреждениям и иным некоммерческим организациям)</t>
  </si>
  <si>
    <t>02 1 26 00000</t>
  </si>
  <si>
    <t>Основное мероприятие «Изготовление, доставка и установка скульптурной композиции памятника героям-летчикам "Алсиб" п.Эгвекинот»</t>
  </si>
  <si>
    <t>02 1 26 80070</t>
  </si>
  <si>
    <t>Изготовление, доставка и установка скульптурной композиции памятника героям-летчикам "Алсиб" п.Эгвекинот (Предоставление субсидий бюджетным, автономным учреждениям и иным некоммерческим организациям)</t>
  </si>
  <si>
    <t>84 2 00 00000</t>
  </si>
  <si>
    <t>Проведение выборов Главы и депутатов Совета депутатов городского округа Эгвекинот</t>
  </si>
  <si>
    <t>84 2 00 00230</t>
  </si>
  <si>
    <t>Выборы Главы городского округа Эгвекинот (Закупка товаров, работ и услуг для обеспечения государственных (муниципальных) нужд)</t>
  </si>
  <si>
    <t>Всего</t>
  </si>
  <si>
    <t>01 0 00 20300</t>
  </si>
  <si>
    <t>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</si>
  <si>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Субсидия муниципальному унитарному предприятию жилищно-коммунального хозяйства «Иультинское» на финансовое оздоровление предприятия (Иные бюджетные ассигнования)</t>
  </si>
  <si>
    <t>05 2 01 80360</t>
  </si>
  <si>
    <t>Приложение 5</t>
  </si>
  <si>
    <t>05 1 09 00000</t>
  </si>
  <si>
    <t>Основное мероприятие «Субсидии организациям ЖКХ на частичную компенсацию затрат по уплате лизинговых платежей по договорам финансовой аренды (лизинга) техники и оборудования»</t>
  </si>
  <si>
    <t>05 1 09 S2350</t>
  </si>
  <si>
    <t>Сумма средств федерального бюджета</t>
  </si>
  <si>
    <t>Сумма средств окружного бюджета</t>
  </si>
  <si>
    <t>Сумма средств бюджета городского округа Эгвекинот</t>
  </si>
  <si>
    <t>4</t>
  </si>
  <si>
    <t>5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</si>
  <si>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</si>
  <si>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</si>
  <si>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</si>
  <si>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</si>
  <si>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02 1 01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</si>
  <si>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</si>
  <si>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02 1 02</t>
  </si>
  <si>
    <t>Молодежная политика и организация отдыха детей в городском округе Эгвекинот  (Закупка товаров, работ и услуг для обеспечения государственных (муниципальных) нужд)</t>
  </si>
  <si>
    <t>Молодежная политика и организация отдыха детей в городском округе Эгвекинот   (Социальное обеспечение и иные выплаты населению)</t>
  </si>
  <si>
    <t>02 1 03</t>
  </si>
  <si>
    <t>02 1 04</t>
  </si>
  <si>
    <t>02 1 06</t>
  </si>
  <si>
    <t>02 1 07</t>
  </si>
  <si>
    <t>02 1 08</t>
  </si>
  <si>
    <t>02 1 09</t>
  </si>
  <si>
    <t>02 1 10</t>
  </si>
  <si>
    <t>02 1 11</t>
  </si>
  <si>
    <t>02 1 12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</si>
  <si>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</si>
  <si>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02 1 13</t>
  </si>
  <si>
    <t>02 1 15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</si>
  <si>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 (Предоставление субсидий бюджетным, автономным учреждениям и иным некоммерческим организациям) (Капитальные вложения в объекты государственной (муниципальной) собственности)</t>
  </si>
  <si>
    <t>02 1 16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</si>
  <si>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</si>
  <si>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02 1 16 L4670</t>
  </si>
  <si>
    <t>02 1 18</t>
  </si>
  <si>
    <t>Поощрение талантливой молодежи (Предоставление субсидий бюджетным, автономным учреждениям и иным некоммерческим организациям)</t>
  </si>
  <si>
    <t>02 1 19</t>
  </si>
  <si>
    <t>02 1 20</t>
  </si>
  <si>
    <t>02 1 22</t>
  </si>
  <si>
    <t xml:space="preserve">02 1 23 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</si>
  <si>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</t>
  </si>
  <si>
    <t xml:space="preserve">02 1 24 </t>
  </si>
  <si>
    <t>02 1 E2</t>
  </si>
  <si>
    <t>02 П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</si>
  <si>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</si>
  <si>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</si>
  <si>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03 1</t>
  </si>
  <si>
    <t>03 1 02</t>
  </si>
  <si>
    <t>Муниципальная программа «Развитие физической культуры и спорта в городском округе Эгвекинот на 2016-20121 годы»</t>
  </si>
  <si>
    <t>04 1</t>
  </si>
  <si>
    <t>04 1 01</t>
  </si>
  <si>
    <t>04 1 02</t>
  </si>
  <si>
    <t>04 1 P5</t>
  </si>
  <si>
    <t>04 П</t>
  </si>
  <si>
    <t>05 1</t>
  </si>
  <si>
    <t>05 1 01</t>
  </si>
  <si>
    <r>
      <t>Основное мероприятие «</t>
    </r>
    <r>
      <rPr>
        <sz val="12"/>
        <color rgb="FF000000"/>
        <rFont val="Times New Roman"/>
        <family val="1"/>
        <charset val="204"/>
      </rPr>
      <t>Субсидии на 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</t>
    </r>
    <r>
      <rPr>
        <sz val="12"/>
        <color theme="1"/>
        <rFont val="Times New Roman"/>
        <family val="1"/>
        <charset val="204"/>
      </rPr>
      <t>»</t>
    </r>
  </si>
  <si>
    <t>05 1 07</t>
  </si>
  <si>
    <t>05 1 08</t>
  </si>
  <si>
    <t>05 2</t>
  </si>
  <si>
    <t>05 2 01</t>
  </si>
  <si>
    <t>05 2 02</t>
  </si>
  <si>
    <t>Подпрограмма «Энергосбережение и повышение энергетической эффективности»</t>
  </si>
  <si>
    <t>05 3</t>
  </si>
  <si>
    <t>Основное мероприятие «Приобретение и поставка счетчиков горячей воды с монтажным комплектом, осадочных фильтров, обратных клапанов для муниципального жилищного фонда ГО Эгвекинот»</t>
  </si>
  <si>
    <t>05 3 07</t>
  </si>
  <si>
    <t>Приобретение и поставка приборов учета для муниципального жилищного фонда ГО Эгвекинот (Закупка товаров, работ и услуг для обеспечения государственных (муниципальных) нужд)</t>
  </si>
  <si>
    <t>05 3 07 81050</t>
  </si>
  <si>
    <t>Основное мероприятие «Приобретение и поставка приборов учета электроэнергии для муниципального жилищного фонда ГО Эгвекинот»</t>
  </si>
  <si>
    <t>05 3 08</t>
  </si>
  <si>
    <t>05 3 08 81050</t>
  </si>
  <si>
    <t>06 1</t>
  </si>
  <si>
    <t>06 1 01</t>
  </si>
  <si>
    <t>06 2</t>
  </si>
  <si>
    <t>06 2 01</t>
  </si>
  <si>
    <t>06 3</t>
  </si>
  <si>
    <t>06 3 01</t>
  </si>
  <si>
    <t>06 3 02</t>
  </si>
  <si>
    <t>07 0 01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</si>
  <si>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</si>
  <si>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07 0 02</t>
  </si>
  <si>
    <t>07 0 03</t>
  </si>
  <si>
    <t>07 0 04</t>
  </si>
  <si>
    <t>07 0 05</t>
  </si>
  <si>
    <t>07 0 06</t>
  </si>
  <si>
    <t>07 0 07</t>
  </si>
  <si>
    <t>07 0 08</t>
  </si>
  <si>
    <t>07 0 09</t>
  </si>
  <si>
    <t>Ремонт, модернизация и реконструкция автомобильных дорог и инженерных сооружений на них  (Закупка товаров, работ и услуг для обеспечения государственных (муниципальных) нужд)</t>
  </si>
  <si>
    <t>Основное мероприятие "Ремонт, модернизация и реконструкция инженерно-технических сетей"</t>
  </si>
  <si>
    <t xml:space="preserve">07 0 10 </t>
  </si>
  <si>
    <t>07 0 12</t>
  </si>
  <si>
    <t>07 0 21</t>
  </si>
  <si>
    <t xml:space="preserve">08 1 </t>
  </si>
  <si>
    <t>08 1 01</t>
  </si>
  <si>
    <t>08 2</t>
  </si>
  <si>
    <t>08 2 01</t>
  </si>
  <si>
    <t>08 3</t>
  </si>
  <si>
    <t>08 3 01</t>
  </si>
  <si>
    <t>09 1</t>
  </si>
  <si>
    <t>09 1 01</t>
  </si>
  <si>
    <t>09 1 02</t>
  </si>
  <si>
    <t>09 1 03</t>
  </si>
  <si>
    <t>09 2</t>
  </si>
  <si>
    <t>09 2 1</t>
  </si>
  <si>
    <t>09 2 1 81150</t>
  </si>
  <si>
    <t>09 2 2</t>
  </si>
  <si>
    <t>09 2 2 81160</t>
  </si>
  <si>
    <t>10 1</t>
  </si>
  <si>
    <t>10 1 01</t>
  </si>
  <si>
    <t>НЕПРОГРАММНЫЕ НАПРАВЛЕНИЯ ДЕЯТЕЛЬНОСТИ</t>
  </si>
  <si>
    <t>80</t>
  </si>
  <si>
    <t>80 1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</si>
  <si>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</si>
  <si>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</si>
  <si>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</si>
  <si>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</si>
  <si>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</si>
  <si>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</si>
  <si>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</si>
  <si>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</si>
  <si>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</t>
  </si>
  <si>
    <t>81 1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</si>
  <si>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</si>
  <si>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</si>
  <si>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</si>
  <si>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 П 00 M9929</t>
  </si>
  <si>
    <t>81 П 00 M9939</t>
  </si>
  <si>
    <t>Расходы на обеспечение деятельности (оказание услуг) архивных учреждений (Иные бюджетные ассигнования)</t>
  </si>
  <si>
    <t>81 П 00 M9949</t>
  </si>
  <si>
    <t>82</t>
  </si>
  <si>
    <t>82 9</t>
  </si>
  <si>
    <t>82 Д</t>
  </si>
  <si>
    <t>83</t>
  </si>
  <si>
    <t>83 1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</si>
  <si>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</si>
  <si>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84</t>
  </si>
  <si>
    <t>84 1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</si>
  <si>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</si>
  <si>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85</t>
  </si>
  <si>
    <t>85 1</t>
  </si>
  <si>
    <t xml:space="preserve">01 0 01 </t>
  </si>
  <si>
    <t>Основное мероприятие «Проведение ремонтных работ в муниципальных образовательных организациях и учреждениях культуры»</t>
  </si>
  <si>
    <t>02 1 21</t>
  </si>
  <si>
    <t>02 1 26</t>
  </si>
  <si>
    <t>02 1 27</t>
  </si>
  <si>
    <t>02 1 28</t>
  </si>
  <si>
    <t>02 1 29</t>
  </si>
  <si>
    <t>Основное мероприятие «Развитие системы дошкольного, общего и профессионального образования»</t>
  </si>
  <si>
    <t>Основное мероприятие «Оказание поддержки отдельным категориям детей и молодежи»</t>
  </si>
  <si>
    <t>05 1 09</t>
  </si>
  <si>
    <t>84 2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</si>
  <si>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</si>
  <si>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</si>
  <si>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</si>
  <si>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Дефицит (со знаком минус), профицит (со знаком плюс)                                                 </t>
  </si>
  <si>
    <t>бюджета городского округа Эгвекинот</t>
  </si>
  <si>
    <t xml:space="preserve">в процентах к общей сумме доходов без учета безвозмездных перечислений - </t>
  </si>
  <si>
    <t xml:space="preserve"> (тыс. руб.)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</si>
  <si>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</si>
  <si>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</si>
  <si>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</si>
  <si>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</si>
  <si>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</si>
  <si>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</si>
  <si>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 000 01 03 01 00 00 0000 700</t>
  </si>
  <si>
    <t xml:space="preserve"> 000 01 03 01 00 04 0000 710</t>
  </si>
  <si>
    <t xml:space="preserve"> 000 01 03 01 00 00 0000 800</t>
  </si>
  <si>
    <t xml:space="preserve"> 000 01 03 01 00 04 0000 810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</si>
  <si>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</si>
  <si>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</si>
  <si>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</si>
  <si>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</si>
  <si>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</si>
  <si>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</si>
  <si>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</si>
  <si>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</si>
  <si>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000 01 05 02 01 04 0000 510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</si>
  <si>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</si>
  <si>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</si>
  <si>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</si>
  <si>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</si>
  <si>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</si>
  <si>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</si>
  <si>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 xml:space="preserve"> 000 01 05 02 01 04 0000 610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</si>
  <si>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</si>
  <si>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</si>
  <si>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</si>
  <si>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</si>
  <si>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</si>
  <si>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</si>
  <si>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000 01 06 05 01 04 0000 640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</si>
  <si>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</si>
  <si>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</si>
  <si>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</si>
  <si>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</si>
  <si>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Получение бюджетных кредитов из других бюджетов бюджетной системы  Российской Федерации  в валюте Российской Федерации</t>
  </si>
  <si>
    <t>Погашение бюджетных кредитов, полученных из других бюджетов бюджетной системы  Российской Федерации  в валюте Российской Федерации</t>
  </si>
  <si>
    <t xml:space="preserve">000 2 02 25304 04 0000 150
</t>
  </si>
  <si>
    <t xml:space="preserve">000 2 02 25304 00 0000 150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</si>
  <si>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</si>
  <si>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02 1 19 82040</t>
  </si>
  <si>
    <t>Проведение ремонтных работ в муниципальных учреждениях культуры</t>
  </si>
  <si>
    <t>Муниципальная программа «Развитие образования, культуры и молодёжной политики в городском округе Эгвекинот на 2016-2022 годы»</t>
  </si>
  <si>
    <t>на улучшение жилищных условий граждан, проживающих в сельской местности</t>
  </si>
  <si>
    <t>на строительство жилья, предоставляемого гражданам по договору найма жилого помещения</t>
  </si>
  <si>
    <t>на реализацию проектов по благоустройству сельских территорий</t>
  </si>
  <si>
    <t>07 0 23 00000</t>
  </si>
  <si>
    <t>Основное мероприятие «Улучшение жилищных условий граждан»</t>
  </si>
  <si>
    <t>07 0 23 L5761</t>
  </si>
  <si>
    <t>07 0 23 Z5761</t>
  </si>
  <si>
    <t>Улучшение жилищных условий граждан, проживающих в сельской местности (Капитальные вложения в объекты государственной (муниципальной) собственности)</t>
  </si>
  <si>
    <t>07 0 23 L5762</t>
  </si>
  <si>
    <t>07 0 23 Z5762</t>
  </si>
  <si>
    <t>Cтроительство жилья, предоставляемого гражданам по договору найма жилого помещения (Капитальные вложения в объекты государственной (муниципальной) собственности)</t>
  </si>
  <si>
    <t>07 0 24 00000</t>
  </si>
  <si>
    <t>07 0 24 L5763</t>
  </si>
  <si>
    <t>Основное мероприятие «Благоустройство сельских территорий»</t>
  </si>
  <si>
    <t>07 0 23</t>
  </si>
  <si>
    <t>07 0 24</t>
  </si>
  <si>
    <t>Реализация проектов по благоустройству сельских территорий (Закупка товаров, работ и услуг для обеспечения государственных (муниципальных) нужд)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</si>
  <si>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</si>
  <si>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</si>
  <si>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82 9 00 69040</t>
  </si>
  <si>
    <t>Осуществление расходов на обслуживание муниципального долга (Обслуживание государственного (муниципального) долга)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</si>
  <si>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</si>
  <si>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</si>
  <si>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</t>
  </si>
  <si>
    <t>Приложение 2</t>
  </si>
  <si>
    <t>Дотации бюджетам городских округов на поддержку мер по обеспечению сбалансированности бюджетов</t>
  </si>
  <si>
    <t>Прочие межбюджетные трансферты, передаваемые бюджетам городских округов</t>
  </si>
  <si>
    <t>ПРОЧИЕ НЕ НАЛОГОВЫЕ ДОХОДЫ</t>
  </si>
  <si>
    <t>000 1 17 00000 00 0000 000</t>
  </si>
  <si>
    <t>000 1 17 15000 00 0000 150</t>
  </si>
  <si>
    <t>Инициативные платежи</t>
  </si>
  <si>
    <t>Инициативные платежи, зачисляемые в бюджеты городских округов</t>
  </si>
  <si>
    <t>000 1 17 15020 04 0000 150</t>
  </si>
  <si>
    <t>000 2 02 25576 04 0000 150</t>
  </si>
  <si>
    <t>Субсидии бюджетам городских округов на развитие обеспечение комплексного развития сельских поселений</t>
  </si>
  <si>
    <t>000 2 02 27576 04 0000 150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</si>
  <si>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</si>
  <si>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000 2 02 49999 04 0000 150</t>
  </si>
  <si>
    <t>07 0 25 82060</t>
  </si>
  <si>
    <t>07 0 25 00000</t>
  </si>
  <si>
    <t>Основное мероприятие «Строительство (капитальный ремонт, модернизация, реконструкция, поставка модульных зданий) нежилых зданий, помещений»</t>
  </si>
  <si>
    <t>Строительство (капитальный ремонт, модернизация, реконструкция, поставка модульных зданий) нежилых зданий, помещений (Капитальные вложения в объекты государственной (муниципальной) собственности)</t>
  </si>
  <si>
    <t>Приобретение объектов недвижимого имущества в муниципальную собственность  (Капитальные вложения в объекты государственной (муниципальной) собственности)</t>
  </si>
  <si>
    <t>81 1 00 20050</t>
  </si>
  <si>
    <t>09 1 04 81180</t>
  </si>
  <si>
    <t>09 1 04 00000</t>
  </si>
  <si>
    <t>Основное мероприятие «Обеспечение первичными средствами пожаротушения домов муниципального жилищного фонда городского округа Эгвекинот»</t>
  </si>
  <si>
    <t>Обеспечение первичными средствами пожаротушения домов муниципального жилищного фонда городского округа Эгвекинот(Закупка товаров, работ и услуг для обеспечения государственных (муниципальных) нужд)</t>
  </si>
  <si>
    <t>06 2 03 80090</t>
  </si>
  <si>
    <t>06 2 03 00000</t>
  </si>
  <si>
    <t>Основное мероприятие «Развитие транспортной инфраструктуры»</t>
  </si>
  <si>
    <t>Развитие транспортной инфраструктуры (Закупка товаров, работ и услуг для обеспечения государственных (муниципальных) нужд)</t>
  </si>
  <si>
    <t>Федеральный проект "Жилье"</t>
  </si>
  <si>
    <t>Обеспечение мероприятий по развитию жилищного строительства(Капитальные вложения в объекты государственной (муниципальной) собственности)</t>
  </si>
  <si>
    <t>07 0 F1 00000</t>
  </si>
  <si>
    <t>07 0 F1 S2280</t>
  </si>
  <si>
    <t>07 0 21 S2101</t>
  </si>
  <si>
    <t>07 0 21 S2106</t>
  </si>
  <si>
    <t>07 0 21 S2107</t>
  </si>
  <si>
    <t>82 9 00 S4040</t>
  </si>
  <si>
    <t>Возмещение субъектам предпринимательской деятельности части затрат по оплате коммунальных услуг в условиях ухудшения ситуации в связи с распростронением новой короновирусной инфекции (Иные бюджетные ассигнования)</t>
  </si>
  <si>
    <t>07 0 21 S2102</t>
  </si>
  <si>
    <t>07 0 21 S2104</t>
  </si>
  <si>
    <t>Реализация проектов инициативного бюджетирования в городском округе Эгвекинот (Инициативный проект №2)(Предоставление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</si>
  <si>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№4)(Предоставление субсидий бюджетным, автономным учреждениям и иным некоммерческим организациям)</t>
  </si>
  <si>
    <t>Основное мероприятие «Проведение ремонтных работ в муниципальных учреждениях спорта»</t>
  </si>
  <si>
    <t>04 1 09 00000</t>
  </si>
  <si>
    <t>04 1 09 S2240</t>
  </si>
  <si>
    <t>07 0 21 S2103</t>
  </si>
  <si>
    <t>Выполнение ремонтных работ в муниципальных учреждениях спорта (Предоставление субсидий бюджетным, автономным учреждениям и иным некоммерческим организациям)</t>
  </si>
  <si>
    <t>Развитие и поддержка национальных видов спорта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</si>
  <si>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№3)(Предоставление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</si>
  <si>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№5)(Предоставление субсидий бюджетным, автономным учреждениям и иным некоммерческим организациям)</t>
  </si>
  <si>
    <t>Уплата иных платежей (Иные бюджетные ассигнования)</t>
  </si>
  <si>
    <t>04 1 09</t>
  </si>
  <si>
    <t>06 2 03</t>
  </si>
  <si>
    <t>Реализация проектов инициативного бюджетирования в городском округе Эгвекинот (Инициативный проект №1)(Закупка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</si>
  <si>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№6)(Закупка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</si>
  <si>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№7)(Закупка товаров, работ и услуг для обеспечения государственных (муниципальных) нужд)</t>
  </si>
  <si>
    <t>07 0 21 S2105</t>
  </si>
  <si>
    <t>07 0 25</t>
  </si>
  <si>
    <t xml:space="preserve">09 1 04 </t>
  </si>
  <si>
    <t>Расходы на обеспечение деятельности членов Избирательной комиссии муниципального образования (Иные бюджетные ассигнования)</t>
  </si>
  <si>
    <t xml:space="preserve">07 0 F1 </t>
  </si>
  <si>
    <t>Основное мероприятие «Субсидии на возмещение затрат организациям, осуществляющим дорожную деятельность в городском округе Эгвекинот, на приобретение твердого печного топлива»</t>
  </si>
  <si>
    <t>06 2 02 00000</t>
  </si>
  <si>
    <t>06 2 02 80080</t>
  </si>
  <si>
    <t>Субсидии на возмещение затрат организациям, осуществляющим дорожную деятельность в городском округе Эгвекинот, на приобретение твердого печного топлива(Иные бюджетные ассигнования)</t>
  </si>
  <si>
    <t xml:space="preserve">06 2 02 </t>
  </si>
  <si>
    <t>Основное мероприятие «Финансовое обеспечение затрат по оплате лизинговых платежей по договору финансовой аренды (лизинга) дорожной техники»</t>
  </si>
  <si>
    <t>06 2 04 00000</t>
  </si>
  <si>
    <t>06 2 04 80380</t>
  </si>
  <si>
    <t>Финансовое обеспечение затрат по оплате лизинговых платежей по договору финансовой аренды (лизинга) дорожной техники (Иные бюджетные ассигнования)</t>
  </si>
  <si>
    <t xml:space="preserve">06 2 04 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</si>
  <si>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</si>
  <si>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детского и юношеского туризма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</si>
  <si>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</si>
  <si>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</si>
  <si>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</si>
  <si>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</si>
  <si>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На выполнение ремонтных работ в муниципальных учреждениях культуры</t>
  </si>
  <si>
    <t>05 2 01 80390</t>
  </si>
  <si>
    <t>Финансовое обеспечение затрат, связанных с разработкой рабочей документации на прокладку сетей ТВС на участке от станции смешения до ТК29 в п. Эгвекинот</t>
  </si>
  <si>
    <t>Финансовое обеспечение затрат, связанных с разработкой рабочей документации на прокладку сетей ТВС на участке от станции смешения до ТК29 в п. Эгвекино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</si>
  <si>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</si>
  <si>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</t>
  </si>
  <si>
    <t>000 1 09 00000 00 0000 000</t>
  </si>
  <si>
    <t>ЗАДОЛЖЕННОСТЬ И ПЕРЕРАСЧЕТЫ ПО
ОТМЕНЕННЫМ НАЛОГАМ, СБОРАМ И ИНЫМ
ОБЯЗАТЕЛЬНЫМ ПЛАТЕЖАМ</t>
  </si>
  <si>
    <t>000 1 09 01000 00 0000 110</t>
  </si>
  <si>
    <t>Налог на прибыль организаций, зачислявшийся до 1
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</si>
  <si>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</si>
  <si>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000 1 09 0102004 0000 110</t>
  </si>
  <si>
    <t>000 1 16 0105301 0000 140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</si>
  <si>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</si>
  <si>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000 1 16 0120301 0000 140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</si>
  <si>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</si>
  <si>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</si>
  <si>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</si>
  <si>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000 1 16 01063 01 0000 140</t>
  </si>
  <si>
    <t>000 1 16 01073 01 0000 140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</si>
  <si>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</si>
  <si>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</si>
  <si>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Дотации (гранты) бюджетам городских округов за достижение показателей деятельности органов местного самоуправления</t>
  </si>
  <si>
    <t>000 2 02 16549 04 0000 150</t>
  </si>
  <si>
    <t>На формирование жилищного фонда для специалистов Чукотского автономного округа</t>
  </si>
  <si>
    <t>На содействие развитию индивидуального жилищного строительства</t>
  </si>
  <si>
    <t>На выполнение ремонтных работ в муниципальных учреждениях спорта</t>
  </si>
  <si>
    <t>На материальное стимулирование за достижение показателей</t>
  </si>
  <si>
    <t>80 1 00 4555Г</t>
  </si>
  <si>
    <t>Достижение показателей деятельности органов исполнительной власти субъектов Российской Федерации (Иные межбюджетные трансферты местным бюджетам за достижение показателей деятельности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</si>
  <si>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4555Г</t>
  </si>
  <si>
    <t>80 2 00 41040</t>
  </si>
  <si>
    <t>Достижение показателей деятельности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</si>
  <si>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07 0 26 00000</t>
  </si>
  <si>
    <t>07 0 26 S2370</t>
  </si>
  <si>
    <t>Основное мероприятие «Содействие развитию индивидуального жилищного строительства»</t>
  </si>
  <si>
    <t>Субсидия муниципальному унитарному предприятию жилищно-коммунального хозяйства «Иультинское» на финансовое оздоровление предприятия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</si>
  <si>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(Закупка товаров, работ и услуг для обеспечения государственных (муниципальных) нужд)</t>
  </si>
  <si>
    <t>81 1 00 41040</t>
  </si>
  <si>
    <t>81 1 00 4555Г</t>
  </si>
  <si>
    <t>Обеспечение жителей округа социально значимыми продовольственными товарами за счет средств дотации (Иные бюджетные ассигнования)</t>
  </si>
  <si>
    <t>08 2 01 S212Б</t>
  </si>
  <si>
    <t>Основное мероприятие "Приобретение оборудования на реализацию мероприятий по поддержке творчества обучающихся инженерной направленности"</t>
  </si>
  <si>
    <t>Проведение ремонтных работ в муниципальных образовательных организациях и учреждениях культуры (Предоставление субсидий бюджетным, автономным учреждениям и иным некоммерческим организациям)</t>
  </si>
  <si>
    <t>02 1 31 00000</t>
  </si>
  <si>
    <t>02 1 31 80160</t>
  </si>
  <si>
    <t>Основное мероприятие «Расходы бюджетных и автономных учреждений, не связанные с выполнением муниципального задания»</t>
  </si>
  <si>
    <t>Расходы бюджетных и автономных учреждений, не связанные с выполнением муниципального задания (Предоставление субсидий бюджетным, автономным учреждениям и иным некоммерческим организациям)</t>
  </si>
  <si>
    <t>Поощрение талантливой молодежи (Закупка товаров, работ и услуг для обеспечения государственных (муниципальных) нужд)</t>
  </si>
  <si>
    <t>04 1 10 00000</t>
  </si>
  <si>
    <t>04 1 10 80160</t>
  </si>
  <si>
    <t>85 1 00 41040</t>
  </si>
  <si>
    <t>Проведение ремонтных работ в муниципальных учреждениях культуры (Предоставление субсидий бюджетным, автономным учреждениям и иным некоммерческим организациям)</t>
  </si>
  <si>
    <t>02 1 31</t>
  </si>
  <si>
    <t>04 1 10</t>
  </si>
  <si>
    <t>07 0 26</t>
  </si>
  <si>
    <t>Дотации бюджетам на поддержку мер по обеспечению сбалансированности бюджетов</t>
  </si>
  <si>
    <t>Утверждено</t>
  </si>
  <si>
    <t>Исполнено</t>
  </si>
  <si>
    <t>Поступления прогнозируемых доходов по классификации доходов бюджетов за 2021 год</t>
  </si>
  <si>
    <t>Распределение бюджетных ассигнований за 2021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</si>
  <si>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>Ведомственная структура расходов бюджета городского округа Эгвекинот
за 2021 год</t>
  </si>
  <si>
    <t>Приложение  3</t>
  </si>
  <si>
    <t>Приложение  4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</si>
  <si>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за 2021 год</t>
  </si>
  <si>
    <t>Источники внутреннего финансирования дефицита бюджета 
городского округа Эгвекинот за 2021 год</t>
  </si>
  <si>
    <t>Содействие развитию индивидуального жилищного строительства (Социальное обеспечение и иные выплаты населению)</t>
  </si>
  <si>
    <t>от 22 апреля 2022 г. № 180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</si>
</sst>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_р_._-;\-* #,##0.0_р_._-;_-* &quot;-&quot;?_р_._-;_-@_-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9"/>
      <color rgb="FF000000"/>
      <name val="Cambria"/>
      <family val="2"/>
    </font>
    <font>
      <sz val="10"/>
      <color rgb="FF000000"/>
      <name val="Arial Cyr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6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26" fillId="0" borderId="0"/>
    <xf numFmtId="0" fontId="1" fillId="0" borderId="0"/>
    <xf numFmtId="1" fontId="38" fillId="0" borderId="9">
      <alignment horizontal="center" vertical="center" shrinkToFit="1"/>
    </xf>
    <xf numFmtId="49" fontId="38" fillId="0" borderId="10">
      <alignment horizontal="left" vertical="center" wrapText="1" indent="1"/>
    </xf>
    <xf numFmtId="1" fontId="39" fillId="0" borderId="9">
      <alignment horizontal="center" vertical="top" shrinkToFit="1"/>
    </xf>
    <xf numFmtId="4" fontId="39" fillId="0" borderId="9">
      <alignment horizontal="right" vertical="top" shrinkToFit="1"/>
    </xf>
    <xf numFmtId="0" fontId="1" fillId="0" borderId="0"/>
    <xf numFmtId="4" fontId="43" fillId="0" borderId="9">
      <alignment horizontal="right" vertical="center" shrinkToFit="1"/>
    </xf>
    <xf numFmtId="1" fontId="43" fillId="0" borderId="9">
      <alignment horizontal="center" vertical="center" shrinkToFit="1"/>
    </xf>
    <xf numFmtId="49" fontId="43" fillId="0" borderId="11">
      <alignment horizontal="left" vertical="center" wrapText="1" indent="1"/>
    </xf>
  </cellStyleXfs>
  <cellXfs count="239">
    <xf numFmtId="0" fontId="0" fillId="0" borderId="0" xfId="0"/>
    <xf numFmtId="0" fontId="6" fillId="0" borderId="0" xfId="3" applyFill="1"/>
    <xf numFmtId="0" fontId="6" fillId="0" borderId="0" xfId="3"/>
    <xf numFmtId="0" fontId="7" fillId="0" borderId="0" xfId="2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 wrapText="1"/>
    </xf>
    <xf numFmtId="0" fontId="9" fillId="0" borderId="0" xfId="3" applyFont="1" applyFill="1"/>
    <xf numFmtId="0" fontId="6" fillId="0" borderId="0" xfId="5" applyFont="1"/>
    <xf numFmtId="0" fontId="3" fillId="0" borderId="0" xfId="3" applyFont="1"/>
    <xf numFmtId="0" fontId="11" fillId="0" borderId="0" xfId="3" applyFont="1"/>
    <xf numFmtId="0" fontId="12" fillId="0" borderId="0" xfId="3" applyFont="1"/>
    <xf numFmtId="165" fontId="10" fillId="0" borderId="2" xfId="1" applyNumberFormat="1" applyFont="1" applyFill="1" applyBorder="1" applyAlignment="1">
      <alignment horizontal="right"/>
    </xf>
    <xf numFmtId="0" fontId="2" fillId="0" borderId="0" xfId="0" applyFont="1"/>
    <xf numFmtId="165" fontId="8" fillId="0" borderId="2" xfId="1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0" fontId="8" fillId="0" borderId="2" xfId="2" applyFont="1" applyFill="1" applyBorder="1" applyAlignment="1">
      <alignment vertical="top" wrapText="1"/>
    </xf>
    <xf numFmtId="165" fontId="8" fillId="0" borderId="2" xfId="4" applyNumberFormat="1" applyFont="1" applyFill="1" applyBorder="1" applyAlignment="1">
      <alignment horizontal="right"/>
    </xf>
    <xf numFmtId="165" fontId="10" fillId="0" borderId="2" xfId="4" applyNumberFormat="1" applyFont="1" applyFill="1" applyBorder="1" applyAlignment="1">
      <alignment horizontal="right"/>
    </xf>
    <xf numFmtId="49" fontId="10" fillId="0" borderId="2" xfId="2" applyNumberFormat="1" applyFont="1" applyFill="1" applyBorder="1" applyAlignment="1">
      <alignment vertical="top" wrapText="1"/>
    </xf>
    <xf numFmtId="0" fontId="10" fillId="0" borderId="2" xfId="2" applyFont="1" applyFill="1" applyBorder="1" applyAlignment="1">
      <alignment vertical="top" wrapText="1"/>
    </xf>
    <xf numFmtId="49" fontId="8" fillId="0" borderId="2" xfId="2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3" fillId="0" borderId="0" xfId="0" applyFont="1" applyFill="1"/>
    <xf numFmtId="0" fontId="0" fillId="0" borderId="0" xfId="0" applyFill="1"/>
    <xf numFmtId="165" fontId="13" fillId="0" borderId="0" xfId="0" applyNumberFormat="1" applyFont="1" applyFill="1"/>
    <xf numFmtId="0" fontId="0" fillId="0" borderId="0" xfId="0" applyFont="1" applyFill="1"/>
    <xf numFmtId="0" fontId="25" fillId="0" borderId="0" xfId="0" applyFont="1" applyFill="1"/>
    <xf numFmtId="0" fontId="2" fillId="0" borderId="0" xfId="0" applyFont="1" applyFill="1"/>
    <xf numFmtId="0" fontId="29" fillId="0" borderId="0" xfId="0" applyFont="1" applyFill="1"/>
    <xf numFmtId="0" fontId="34" fillId="0" borderId="0" xfId="0" applyFont="1" applyFill="1"/>
    <xf numFmtId="0" fontId="35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165" fontId="3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21" fillId="0" borderId="0" xfId="0" applyFont="1" applyFill="1" applyAlignment="1">
      <alignment horizontal="right"/>
    </xf>
    <xf numFmtId="0" fontId="1" fillId="0" borderId="0" xfId="7" applyFill="1"/>
    <xf numFmtId="0" fontId="1" fillId="0" borderId="0" xfId="7" applyFill="1" applyAlignment="1">
      <alignment horizontal="left" vertical="top"/>
    </xf>
    <xf numFmtId="0" fontId="1" fillId="0" borderId="0" xfId="7" applyFill="1" applyAlignment="1">
      <alignment horizontal="center"/>
    </xf>
    <xf numFmtId="0" fontId="21" fillId="0" borderId="0" xfId="7" applyFont="1" applyFill="1" applyAlignment="1">
      <alignment horizontal="right"/>
    </xf>
    <xf numFmtId="0" fontId="13" fillId="0" borderId="0" xfId="7" applyFont="1" applyFill="1" applyAlignment="1">
      <alignment horizontal="left" vertical="top"/>
    </xf>
    <xf numFmtId="0" fontId="13" fillId="0" borderId="0" xfId="7" applyFont="1" applyFill="1" applyAlignment="1">
      <alignment horizontal="center"/>
    </xf>
    <xf numFmtId="0" fontId="8" fillId="0" borderId="0" xfId="7" applyFont="1" applyFill="1" applyAlignment="1">
      <alignment horizontal="right"/>
    </xf>
    <xf numFmtId="0" fontId="8" fillId="0" borderId="2" xfId="7" applyFont="1" applyFill="1" applyBorder="1" applyAlignment="1">
      <alignment horizontal="center" vertical="top" wrapText="1"/>
    </xf>
    <xf numFmtId="0" fontId="13" fillId="0" borderId="0" xfId="7" applyFont="1" applyFill="1"/>
    <xf numFmtId="0" fontId="1" fillId="0" borderId="0" xfId="7"/>
    <xf numFmtId="165" fontId="8" fillId="0" borderId="2" xfId="0" applyNumberFormat="1" applyFont="1" applyFill="1" applyBorder="1" applyAlignment="1">
      <alignment horizontal="right"/>
    </xf>
    <xf numFmtId="0" fontId="1" fillId="0" borderId="0" xfId="7" applyAlignment="1">
      <alignment horizontal="left" vertical="top"/>
    </xf>
    <xf numFmtId="0" fontId="1" fillId="0" borderId="0" xfId="7" applyAlignment="1">
      <alignment horizontal="center"/>
    </xf>
    <xf numFmtId="165" fontId="10" fillId="0" borderId="2" xfId="7" applyNumberFormat="1" applyFont="1" applyFill="1" applyBorder="1" applyAlignment="1">
      <alignment horizontal="right" vertical="top" wrapText="1"/>
    </xf>
    <xf numFmtId="49" fontId="0" fillId="0" borderId="0" xfId="0" applyNumberFormat="1" applyFill="1" applyAlignment="1">
      <alignment horizontal="center"/>
    </xf>
    <xf numFmtId="165" fontId="8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165" fontId="8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7" applyFont="1" applyBorder="1" applyAlignment="1">
      <alignment vertical="top" wrapText="1"/>
    </xf>
    <xf numFmtId="0" fontId="7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166" fontId="7" fillId="0" borderId="0" xfId="1" applyNumberFormat="1" applyFont="1" applyAlignment="1">
      <alignment vertical="top" wrapText="1"/>
    </xf>
    <xf numFmtId="167" fontId="7" fillId="0" borderId="0" xfId="0" applyNumberFormat="1" applyFont="1" applyFill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165" fontId="5" fillId="0" borderId="2" xfId="0" applyNumberFormat="1" applyFont="1" applyBorder="1"/>
    <xf numFmtId="165" fontId="5" fillId="0" borderId="2" xfId="0" applyNumberFormat="1" applyFont="1" applyFill="1" applyBorder="1"/>
    <xf numFmtId="165" fontId="7" fillId="0" borderId="2" xfId="0" applyNumberFormat="1" applyFont="1" applyBorder="1"/>
    <xf numFmtId="165" fontId="10" fillId="0" borderId="2" xfId="0" applyNumberFormat="1" applyFont="1" applyFill="1" applyBorder="1"/>
    <xf numFmtId="165" fontId="0" fillId="0" borderId="0" xfId="0" applyNumberFormat="1"/>
    <xf numFmtId="165" fontId="10" fillId="0" borderId="2" xfId="0" applyNumberFormat="1" applyFont="1" applyBorder="1"/>
    <xf numFmtId="0" fontId="7" fillId="0" borderId="2" xfId="0" applyFont="1" applyBorder="1" applyAlignment="1">
      <alignment vertical="top" wrapText="1"/>
    </xf>
    <xf numFmtId="165" fontId="8" fillId="0" borderId="2" xfId="0" applyNumberFormat="1" applyFont="1" applyBorder="1"/>
    <xf numFmtId="165" fontId="8" fillId="0" borderId="2" xfId="0" applyNumberFormat="1" applyFont="1" applyFill="1" applyBorder="1"/>
    <xf numFmtId="0" fontId="7" fillId="0" borderId="2" xfId="7" applyFont="1" applyFill="1" applyBorder="1" applyAlignment="1">
      <alignment vertical="top" wrapText="1"/>
    </xf>
    <xf numFmtId="165" fontId="8" fillId="0" borderId="2" xfId="7" applyNumberFormat="1" applyFont="1" applyFill="1" applyBorder="1"/>
    <xf numFmtId="165" fontId="7" fillId="0" borderId="2" xfId="0" applyNumberFormat="1" applyFont="1" applyFill="1" applyBorder="1"/>
    <xf numFmtId="0" fontId="8" fillId="0" borderId="2" xfId="0" applyFont="1" applyFill="1" applyBorder="1" applyAlignment="1">
      <alignment horizontal="justify" vertical="top" wrapText="1"/>
    </xf>
    <xf numFmtId="0" fontId="10" fillId="0" borderId="2" xfId="7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center" wrapText="1"/>
    </xf>
    <xf numFmtId="165" fontId="10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left" vertical="top" wrapText="1"/>
    </xf>
    <xf numFmtId="0" fontId="8" fillId="0" borderId="3" xfId="7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49" fontId="8" fillId="0" borderId="2" xfId="7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7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8" fillId="0" borderId="2" xfId="5" applyFont="1" applyFill="1" applyBorder="1" applyAlignment="1">
      <alignment horizontal="left" vertical="top" wrapText="1"/>
    </xf>
    <xf numFmtId="0" fontId="29" fillId="0" borderId="2" xfId="5" applyFont="1" applyFill="1" applyBorder="1" applyAlignment="1">
      <alignment horizontal="center"/>
    </xf>
    <xf numFmtId="49" fontId="8" fillId="0" borderId="2" xfId="5" applyNumberFormat="1" applyFont="1" applyFill="1" applyBorder="1" applyAlignment="1">
      <alignment horizontal="center" wrapText="1"/>
    </xf>
    <xf numFmtId="0" fontId="8" fillId="0" borderId="2" xfId="5" applyFont="1" applyFill="1" applyBorder="1" applyAlignment="1">
      <alignment horizontal="center" wrapText="1"/>
    </xf>
    <xf numFmtId="165" fontId="8" fillId="0" borderId="2" xfId="5" applyNumberFormat="1" applyFont="1" applyFill="1" applyBorder="1" applyAlignment="1">
      <alignment horizontal="right"/>
    </xf>
    <xf numFmtId="0" fontId="8" fillId="0" borderId="2" xfId="5" applyFont="1" applyFill="1" applyBorder="1" applyAlignment="1">
      <alignment horizontal="left" wrapText="1"/>
    </xf>
    <xf numFmtId="0" fontId="8" fillId="0" borderId="2" xfId="7" applyFont="1" applyFill="1" applyBorder="1" applyAlignment="1">
      <alignment horizontal="left" wrapText="1"/>
    </xf>
    <xf numFmtId="0" fontId="27" fillId="0" borderId="0" xfId="0" applyFont="1" applyFill="1" applyAlignment="1">
      <alignment wrapText="1"/>
    </xf>
    <xf numFmtId="0" fontId="8" fillId="0" borderId="2" xfId="8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horizontal="center" wrapText="1"/>
    </xf>
    <xf numFmtId="0" fontId="32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33" fillId="0" borderId="2" xfId="2" applyFont="1" applyFill="1" applyBorder="1" applyAlignment="1">
      <alignment horizontal="center" wrapText="1"/>
    </xf>
    <xf numFmtId="0" fontId="8" fillId="0" borderId="2" xfId="8" applyFont="1" applyFill="1" applyBorder="1" applyAlignment="1">
      <alignment horizontal="center" wrapText="1"/>
    </xf>
    <xf numFmtId="49" fontId="8" fillId="0" borderId="2" xfId="8" applyNumberFormat="1" applyFont="1" applyFill="1" applyBorder="1" applyAlignment="1">
      <alignment horizontal="center"/>
    </xf>
    <xf numFmtId="0" fontId="8" fillId="0" borderId="8" xfId="8" applyFont="1" applyFill="1" applyBorder="1" applyAlignment="1">
      <alignment horizontal="center"/>
    </xf>
    <xf numFmtId="165" fontId="8" fillId="0" borderId="2" xfId="8" applyNumberFormat="1" applyFont="1" applyFill="1" applyBorder="1" applyAlignment="1">
      <alignment horizontal="right"/>
    </xf>
    <xf numFmtId="0" fontId="8" fillId="0" borderId="2" xfId="9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center"/>
    </xf>
    <xf numFmtId="0" fontId="8" fillId="0" borderId="2" xfId="9" applyFont="1" applyFill="1" applyBorder="1" applyAlignment="1">
      <alignment horizontal="center" wrapText="1"/>
    </xf>
    <xf numFmtId="0" fontId="8" fillId="0" borderId="2" xfId="9" applyFont="1" applyFill="1" applyBorder="1" applyAlignment="1">
      <alignment horizontal="center"/>
    </xf>
    <xf numFmtId="165" fontId="8" fillId="0" borderId="2" xfId="9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top" wrapText="1"/>
    </xf>
    <xf numFmtId="0" fontId="10" fillId="0" borderId="2" xfId="9" applyFont="1" applyFill="1" applyBorder="1" applyAlignment="1">
      <alignment horizontal="left" vertical="top" wrapText="1"/>
    </xf>
    <xf numFmtId="0" fontId="10" fillId="0" borderId="2" xfId="9" applyFont="1" applyFill="1" applyBorder="1" applyAlignment="1">
      <alignment horizontal="center" wrapText="1"/>
    </xf>
    <xf numFmtId="0" fontId="10" fillId="0" borderId="2" xfId="9" applyFont="1" applyFill="1" applyBorder="1" applyAlignment="1">
      <alignment horizontal="center"/>
    </xf>
    <xf numFmtId="0" fontId="10" fillId="0" borderId="8" xfId="0" applyFont="1" applyFill="1" applyBorder="1" applyAlignment="1">
      <alignment horizontal="left" vertical="top" wrapText="1"/>
    </xf>
    <xf numFmtId="165" fontId="10" fillId="0" borderId="2" xfId="0" applyNumberFormat="1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wrapText="1"/>
    </xf>
    <xf numFmtId="165" fontId="20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/>
    <xf numFmtId="0" fontId="7" fillId="0" borderId="2" xfId="7" applyFont="1" applyFill="1" applyBorder="1" applyAlignment="1">
      <alignment horizontal="left" vertical="top" wrapText="1"/>
    </xf>
    <xf numFmtId="0" fontId="36" fillId="0" borderId="2" xfId="0" applyFont="1" applyFill="1" applyBorder="1" applyAlignment="1">
      <alignment horizontal="center" wrapText="1"/>
    </xf>
    <xf numFmtId="49" fontId="36" fillId="0" borderId="2" xfId="0" applyNumberFormat="1" applyFont="1" applyFill="1" applyBorder="1" applyAlignment="1">
      <alignment horizontal="center" wrapText="1"/>
    </xf>
    <xf numFmtId="0" fontId="37" fillId="0" borderId="2" xfId="0" applyFont="1" applyFill="1" applyBorder="1" applyAlignment="1">
      <alignment horizontal="center" wrapText="1"/>
    </xf>
    <xf numFmtId="49" fontId="37" fillId="0" borderId="2" xfId="0" applyNumberFormat="1" applyFont="1" applyFill="1" applyBorder="1" applyAlignment="1">
      <alignment horizontal="center" wrapText="1"/>
    </xf>
    <xf numFmtId="0" fontId="7" fillId="0" borderId="2" xfId="7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wrapText="1"/>
    </xf>
    <xf numFmtId="0" fontId="5" fillId="0" borderId="2" xfId="7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top" wrapText="1"/>
    </xf>
    <xf numFmtId="0" fontId="10" fillId="0" borderId="2" xfId="2" applyFont="1" applyFill="1" applyBorder="1"/>
    <xf numFmtId="165" fontId="10" fillId="0" borderId="2" xfId="2" applyNumberFormat="1" applyFont="1" applyFill="1" applyBorder="1" applyAlignment="1">
      <alignment horizontal="right" vertical="top" wrapText="1"/>
    </xf>
    <xf numFmtId="165" fontId="10" fillId="0" borderId="2" xfId="2" applyNumberFormat="1" applyFont="1" applyFill="1" applyBorder="1" applyAlignment="1">
      <alignment horizontal="right" wrapText="1"/>
    </xf>
    <xf numFmtId="165" fontId="8" fillId="0" borderId="2" xfId="6" applyNumberFormat="1" applyFont="1" applyFill="1" applyBorder="1" applyAlignment="1">
      <alignment horizontal="right"/>
    </xf>
    <xf numFmtId="0" fontId="10" fillId="0" borderId="2" xfId="2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justify" wrapText="1"/>
    </xf>
    <xf numFmtId="0" fontId="8" fillId="0" borderId="2" xfId="0" applyFont="1" applyFill="1" applyBorder="1" applyAlignment="1">
      <alignment horizontal="left" vertical="justify" wrapText="1"/>
    </xf>
    <xf numFmtId="0" fontId="10" fillId="0" borderId="2" xfId="0" applyFont="1" applyFill="1" applyBorder="1"/>
    <xf numFmtId="0" fontId="8" fillId="0" borderId="2" xfId="2" applyFont="1" applyFill="1" applyBorder="1" applyAlignment="1">
      <alignment vertical="center" wrapText="1"/>
    </xf>
    <xf numFmtId="49" fontId="9" fillId="0" borderId="0" xfId="1" applyNumberFormat="1" applyFont="1" applyFill="1" applyAlignment="1">
      <alignment vertical="top" wrapText="1"/>
    </xf>
    <xf numFmtId="165" fontId="9" fillId="0" borderId="2" xfId="1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vertical="top"/>
    </xf>
    <xf numFmtId="0" fontId="9" fillId="0" borderId="2" xfId="3" applyFont="1" applyFill="1" applyBorder="1"/>
    <xf numFmtId="0" fontId="25" fillId="0" borderId="2" xfId="0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41" fillId="0" borderId="2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42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 vertical="top"/>
    </xf>
    <xf numFmtId="0" fontId="20" fillId="0" borderId="0" xfId="0" applyFont="1" applyFill="1" applyBorder="1" applyAlignment="1">
      <alignment vertical="top"/>
    </xf>
    <xf numFmtId="0" fontId="8" fillId="0" borderId="2" xfId="2" applyFont="1" applyFill="1" applyBorder="1" applyAlignment="1">
      <alignment vertical="top"/>
    </xf>
    <xf numFmtId="165" fontId="13" fillId="0" borderId="2" xfId="0" applyNumberFormat="1" applyFont="1" applyFill="1" applyBorder="1"/>
    <xf numFmtId="0" fontId="40" fillId="0" borderId="2" xfId="2" applyFont="1" applyFill="1" applyBorder="1" applyAlignment="1">
      <alignment horizontal="center" wrapText="1"/>
    </xf>
    <xf numFmtId="0" fontId="42" fillId="0" borderId="2" xfId="2" applyFont="1" applyFill="1" applyBorder="1" applyAlignment="1">
      <alignment horizontal="center" wrapText="1"/>
    </xf>
    <xf numFmtId="165" fontId="6" fillId="0" borderId="0" xfId="3" applyNumberFormat="1"/>
    <xf numFmtId="0" fontId="6" fillId="0" borderId="0" xfId="3" applyAlignment="1">
      <alignment horizontal="right"/>
    </xf>
    <xf numFmtId="0" fontId="3" fillId="0" borderId="0" xfId="0" applyFont="1" applyFill="1" applyAlignment="1">
      <alignment horizontal="right" vertical="top"/>
    </xf>
    <xf numFmtId="0" fontId="8" fillId="0" borderId="2" xfId="7" applyFont="1" applyFill="1" applyBorder="1" applyAlignment="1">
      <alignment horizontal="center" vertical="center" wrapText="1"/>
    </xf>
    <xf numFmtId="0" fontId="6" fillId="0" borderId="2" xfId="3" applyFill="1" applyBorder="1" applyAlignment="1">
      <alignment horizontal="center"/>
    </xf>
    <xf numFmtId="165" fontId="0" fillId="0" borderId="0" xfId="0" applyNumberFormat="1" applyFill="1"/>
    <xf numFmtId="0" fontId="10" fillId="0" borderId="3" xfId="2" applyFont="1" applyFill="1" applyBorder="1" applyAlignment="1">
      <alignment horizontal="center" vertical="top" wrapText="1"/>
    </xf>
    <xf numFmtId="0" fontId="10" fillId="0" borderId="12" xfId="2" applyFont="1" applyFill="1" applyBorder="1" applyAlignment="1">
      <alignment horizontal="center" vertical="top" wrapText="1"/>
    </xf>
    <xf numFmtId="0" fontId="10" fillId="0" borderId="6" xfId="2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18">
    <cellStyle name="xl25" xfId="12"/>
    <cellStyle name="xl27" xfId="13"/>
    <cellStyle name="xl29" xfId="17"/>
    <cellStyle name="xl35" xfId="11"/>
    <cellStyle name="xl40" xfId="16"/>
    <cellStyle name="xl46" xfId="15"/>
    <cellStyle name="xl47" xfId="10"/>
    <cellStyle name="Обычный" xfId="0" builtinId="0"/>
    <cellStyle name="Обычный 2" xfId="7"/>
    <cellStyle name="Обычный 2 2" xfId="9"/>
    <cellStyle name="Обычный 2 2 2" xfId="8"/>
    <cellStyle name="Обычный 2 5" xfId="14"/>
    <cellStyle name="Обычный 3" xfId="3"/>
    <cellStyle name="Обычный 3 2" xfId="5"/>
    <cellStyle name="Обычный 4" xfId="2"/>
    <cellStyle name="Финансовый" xfId="1" builtinId="3"/>
    <cellStyle name="Финансовый 2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8"/>
  <sheetViews>
    <sheetView zoomScale="85" zoomScaleNormal="85" workbookViewId="0">
      <selection activeCell="D5" sqref="D5"/>
    </sheetView>
  </sheetViews>
  <sheetFormatPr defaultRowHeight="15.75"/>
  <cols>
    <col min="1" max="1" width="29.140625" style="1" customWidth="1"/>
    <col min="2" max="2" width="73.5703125" style="1" customWidth="1"/>
    <col min="3" max="3" width="14.85546875" style="2" customWidth="1"/>
    <col min="4" max="4" width="14.7109375" style="2" customWidth="1"/>
    <col min="5" max="5" width="10.7109375" style="2" bestFit="1" customWidth="1"/>
    <col min="6" max="16384" width="9.140625" style="2"/>
  </cols>
  <sheetData>
    <row r="1" spans="1:5" customFormat="1" ht="15.75" customHeight="1">
      <c r="A1" s="1"/>
      <c r="B1" s="203"/>
      <c r="C1" s="1"/>
      <c r="D1" s="224" t="s">
        <v>1003</v>
      </c>
    </row>
    <row r="2" spans="1:5" customFormat="1" ht="15.75" customHeight="1">
      <c r="A2" s="1"/>
      <c r="B2" s="203"/>
      <c r="C2" s="1"/>
      <c r="D2" s="224" t="s">
        <v>0</v>
      </c>
    </row>
    <row r="3" spans="1:5" customFormat="1" ht="15.75" customHeight="1">
      <c r="A3" s="1"/>
      <c r="B3" s="203"/>
      <c r="C3" s="1"/>
      <c r="D3" s="224" t="s">
        <v>1</v>
      </c>
    </row>
    <row r="4" spans="1:5" customFormat="1" ht="15.75" customHeight="1">
      <c r="A4" s="1"/>
      <c r="B4" s="203"/>
      <c r="C4" s="1"/>
      <c r="D4" s="224" t="s">
        <v>1147</v>
      </c>
    </row>
    <row r="5" spans="1:5" customFormat="1" ht="15.75" customHeight="1">
      <c r="A5" s="224"/>
      <c r="B5" s="224"/>
      <c r="C5" s="25"/>
      <c r="D5" s="203"/>
      <c r="E5" s="203"/>
    </row>
    <row r="6" spans="1:5" ht="18.75" customHeight="1">
      <c r="A6" s="231" t="s">
        <v>1139</v>
      </c>
      <c r="B6" s="231"/>
      <c r="C6" s="231"/>
      <c r="D6" s="231"/>
    </row>
    <row r="7" spans="1:5">
      <c r="A7" s="3"/>
      <c r="B7" s="3"/>
      <c r="C7" s="1"/>
      <c r="D7" s="1"/>
    </row>
    <row r="8" spans="1:5" ht="21" customHeight="1">
      <c r="A8" s="4"/>
      <c r="B8" s="3"/>
      <c r="C8" s="1"/>
      <c r="D8" s="1" t="s">
        <v>263</v>
      </c>
    </row>
    <row r="9" spans="1:5" ht="47.25">
      <c r="A9" s="186" t="s">
        <v>2</v>
      </c>
      <c r="B9" s="186" t="s">
        <v>3</v>
      </c>
      <c r="C9" s="186" t="s">
        <v>1137</v>
      </c>
      <c r="D9" s="186" t="s">
        <v>1138</v>
      </c>
    </row>
    <row r="10" spans="1:5">
      <c r="A10" s="187">
        <v>1</v>
      </c>
      <c r="B10" s="187">
        <v>2</v>
      </c>
      <c r="C10" s="226">
        <v>3</v>
      </c>
      <c r="D10" s="226">
        <v>4</v>
      </c>
    </row>
    <row r="11" spans="1:5">
      <c r="A11" s="188" t="s">
        <v>4</v>
      </c>
      <c r="B11" s="188" t="s">
        <v>5</v>
      </c>
      <c r="C11" s="189">
        <f>SUM(C12,C59)</f>
        <v>176196.8</v>
      </c>
      <c r="D11" s="189">
        <f>SUM(D12,D59)</f>
        <v>186770.70000000004</v>
      </c>
      <c r="E11" s="222"/>
    </row>
    <row r="12" spans="1:5">
      <c r="A12" s="188"/>
      <c r="B12" s="188" t="s">
        <v>6</v>
      </c>
      <c r="C12" s="189">
        <f>SUM(C13,C20,C30,C44,C52,C56)</f>
        <v>152140.4</v>
      </c>
      <c r="D12" s="189">
        <f>SUM(D13,D20,D30,D44,D52,D56)</f>
        <v>161781.20000000004</v>
      </c>
    </row>
    <row r="13" spans="1:5">
      <c r="A13" s="188" t="s">
        <v>7</v>
      </c>
      <c r="B13" s="188" t="s">
        <v>8</v>
      </c>
      <c r="C13" s="190">
        <f>SUM(C14)</f>
        <v>130900.09999999999</v>
      </c>
      <c r="D13" s="190">
        <f>SUM(D14)</f>
        <v>140139.30000000002</v>
      </c>
    </row>
    <row r="14" spans="1:5">
      <c r="A14" s="21" t="s">
        <v>9</v>
      </c>
      <c r="B14" s="21" t="s">
        <v>10</v>
      </c>
      <c r="C14" s="19">
        <f t="shared" ref="C14:D14" si="0">SUM(C15:C19)</f>
        <v>130900.09999999999</v>
      </c>
      <c r="D14" s="19">
        <f t="shared" si="0"/>
        <v>140139.30000000002</v>
      </c>
    </row>
    <row r="15" spans="1:5" ht="63">
      <c r="A15" s="17" t="s">
        <v>11</v>
      </c>
      <c r="B15" s="17" t="s">
        <v>12</v>
      </c>
      <c r="C15" s="18">
        <v>130491.2</v>
      </c>
      <c r="D15" s="18">
        <v>139618</v>
      </c>
      <c r="E15" s="222"/>
    </row>
    <row r="16" spans="1:5" ht="110.25">
      <c r="A16" s="17" t="s">
        <v>13</v>
      </c>
      <c r="B16" s="17" t="s">
        <v>14</v>
      </c>
      <c r="C16" s="18">
        <v>144.69999999999999</v>
      </c>
      <c r="D16" s="18">
        <v>144.69999999999999</v>
      </c>
    </row>
    <row r="17" spans="1:4" ht="47.25">
      <c r="A17" s="17" t="s">
        <v>15</v>
      </c>
      <c r="B17" s="17" t="s">
        <v>16</v>
      </c>
      <c r="C17" s="18">
        <v>100</v>
      </c>
      <c r="D17" s="18">
        <v>78.900000000000006</v>
      </c>
    </row>
    <row r="18" spans="1:4" ht="78.75">
      <c r="A18" s="17" t="s">
        <v>17</v>
      </c>
      <c r="B18" s="17" t="s">
        <v>18</v>
      </c>
      <c r="C18" s="18">
        <v>0</v>
      </c>
      <c r="D18" s="18">
        <v>0</v>
      </c>
    </row>
    <row r="19" spans="1:4" ht="78.75">
      <c r="A19" s="17" t="s">
        <v>1084</v>
      </c>
      <c r="B19" s="17" t="s">
        <v>1085</v>
      </c>
      <c r="C19" s="18">
        <v>164.2</v>
      </c>
      <c r="D19" s="18">
        <v>297.7</v>
      </c>
    </row>
    <row r="20" spans="1:4" ht="31.5">
      <c r="A20" s="21" t="s">
        <v>19</v>
      </c>
      <c r="B20" s="21" t="s">
        <v>20</v>
      </c>
      <c r="C20" s="19">
        <f>SUM(C21)</f>
        <v>5763.0999999999985</v>
      </c>
      <c r="D20" s="19">
        <f>SUM(D21)</f>
        <v>5836.6</v>
      </c>
    </row>
    <row r="21" spans="1:4" ht="31.5">
      <c r="A21" s="21" t="s">
        <v>21</v>
      </c>
      <c r="B21" s="21" t="s">
        <v>22</v>
      </c>
      <c r="C21" s="19">
        <f>SUM(C22:C29)</f>
        <v>5763.0999999999985</v>
      </c>
      <c r="D21" s="19">
        <f>SUM(D22:D29)</f>
        <v>5836.6</v>
      </c>
    </row>
    <row r="22" spans="1:4" ht="94.5">
      <c r="A22" s="17" t="s">
        <v>23</v>
      </c>
      <c r="B22" s="17" t="s">
        <v>24</v>
      </c>
      <c r="C22" s="18">
        <v>2043.8</v>
      </c>
      <c r="D22" s="18">
        <v>2081.1</v>
      </c>
    </row>
    <row r="23" spans="1:4" ht="110.25">
      <c r="A23" s="17" t="s">
        <v>25</v>
      </c>
      <c r="B23" s="17" t="s">
        <v>26</v>
      </c>
      <c r="C23" s="18">
        <v>602.4</v>
      </c>
      <c r="D23" s="18">
        <v>613.4</v>
      </c>
    </row>
    <row r="24" spans="1:4" ht="110.25">
      <c r="A24" s="17" t="s">
        <v>27</v>
      </c>
      <c r="B24" s="17" t="s">
        <v>28</v>
      </c>
      <c r="C24" s="18">
        <v>11.7</v>
      </c>
      <c r="D24" s="18">
        <v>14.6</v>
      </c>
    </row>
    <row r="25" spans="1:4" ht="126">
      <c r="A25" s="17" t="s">
        <v>29</v>
      </c>
      <c r="B25" s="17" t="s">
        <v>30</v>
      </c>
      <c r="C25" s="18">
        <v>3.4</v>
      </c>
      <c r="D25" s="18">
        <v>4.3</v>
      </c>
    </row>
    <row r="26" spans="1:4" ht="94.5">
      <c r="A26" s="17" t="s">
        <v>31</v>
      </c>
      <c r="B26" s="17" t="s">
        <v>32</v>
      </c>
      <c r="C26" s="18">
        <v>2688.5</v>
      </c>
      <c r="D26" s="18">
        <v>2767.1</v>
      </c>
    </row>
    <row r="27" spans="1:4" ht="110.25">
      <c r="A27" s="17" t="s">
        <v>33</v>
      </c>
      <c r="B27" s="17" t="s">
        <v>34</v>
      </c>
      <c r="C27" s="18">
        <v>792.4</v>
      </c>
      <c r="D27" s="18">
        <v>815.6</v>
      </c>
    </row>
    <row r="28" spans="1:4" ht="94.5">
      <c r="A28" s="17" t="s">
        <v>35</v>
      </c>
      <c r="B28" s="17" t="s">
        <v>36</v>
      </c>
      <c r="C28" s="18">
        <v>-292.8</v>
      </c>
      <c r="D28" s="18">
        <v>-354.9</v>
      </c>
    </row>
    <row r="29" spans="1:4" ht="110.25">
      <c r="A29" s="17" t="s">
        <v>37</v>
      </c>
      <c r="B29" s="17" t="s">
        <v>38</v>
      </c>
      <c r="C29" s="18">
        <v>-86.3</v>
      </c>
      <c r="D29" s="18">
        <v>-104.6</v>
      </c>
    </row>
    <row r="30" spans="1:4">
      <c r="A30" s="21" t="s">
        <v>39</v>
      </c>
      <c r="B30" s="21" t="s">
        <v>40</v>
      </c>
      <c r="C30" s="19">
        <f>SUM(C31,C37,C40,C42)</f>
        <v>10637</v>
      </c>
      <c r="D30" s="19">
        <f>SUM(D31,D37,D40,D42)</f>
        <v>11006.2</v>
      </c>
    </row>
    <row r="31" spans="1:4" ht="31.5">
      <c r="A31" s="21" t="s">
        <v>41</v>
      </c>
      <c r="B31" s="21" t="s">
        <v>42</v>
      </c>
      <c r="C31" s="19">
        <f>SUM(C32,C34,C36)</f>
        <v>8210.6999999999989</v>
      </c>
      <c r="D31" s="19">
        <f>SUM(D32,D34,D36)</f>
        <v>8557.4</v>
      </c>
    </row>
    <row r="32" spans="1:4" ht="31.5">
      <c r="A32" s="17" t="s">
        <v>43</v>
      </c>
      <c r="B32" s="17" t="s">
        <v>44</v>
      </c>
      <c r="C32" s="18">
        <f>SUM(C33)</f>
        <v>4204.8999999999996</v>
      </c>
      <c r="D32" s="18">
        <f>SUM(D33)</f>
        <v>4251.6000000000004</v>
      </c>
    </row>
    <row r="33" spans="1:4" s="6" customFormat="1" ht="31.5">
      <c r="A33" s="17" t="s">
        <v>45</v>
      </c>
      <c r="B33" s="17" t="s">
        <v>44</v>
      </c>
      <c r="C33" s="18">
        <v>4204.8999999999996</v>
      </c>
      <c r="D33" s="18">
        <v>4251.6000000000004</v>
      </c>
    </row>
    <row r="34" spans="1:4" s="6" customFormat="1" ht="31.5">
      <c r="A34" s="17" t="s">
        <v>46</v>
      </c>
      <c r="B34" s="17" t="s">
        <v>47</v>
      </c>
      <c r="C34" s="18">
        <f>SUM(C35)</f>
        <v>4005.2</v>
      </c>
      <c r="D34" s="18">
        <f>SUM(D35)</f>
        <v>4305.2</v>
      </c>
    </row>
    <row r="35" spans="1:4" ht="63">
      <c r="A35" s="17" t="s">
        <v>48</v>
      </c>
      <c r="B35" s="17" t="s">
        <v>49</v>
      </c>
      <c r="C35" s="18">
        <v>4005.2</v>
      </c>
      <c r="D35" s="18">
        <v>4305.2</v>
      </c>
    </row>
    <row r="36" spans="1:4" s="6" customFormat="1" ht="31.5">
      <c r="A36" s="17" t="s">
        <v>50</v>
      </c>
      <c r="B36" s="17" t="s">
        <v>51</v>
      </c>
      <c r="C36" s="18">
        <v>0.6</v>
      </c>
      <c r="D36" s="18">
        <v>0.6</v>
      </c>
    </row>
    <row r="37" spans="1:4" ht="31.5">
      <c r="A37" s="21" t="s">
        <v>52</v>
      </c>
      <c r="B37" s="21" t="s">
        <v>53</v>
      </c>
      <c r="C37" s="19">
        <f>SUM(C38:C39)</f>
        <v>1476.6</v>
      </c>
      <c r="D37" s="19">
        <f>SUM(D38:D39)</f>
        <v>1476.6</v>
      </c>
    </row>
    <row r="38" spans="1:4">
      <c r="A38" s="15" t="s">
        <v>54</v>
      </c>
      <c r="B38" s="15" t="s">
        <v>53</v>
      </c>
      <c r="C38" s="191">
        <v>1477.6</v>
      </c>
      <c r="D38" s="191">
        <v>1477.6</v>
      </c>
    </row>
    <row r="39" spans="1:4" ht="31.5">
      <c r="A39" s="15" t="s">
        <v>253</v>
      </c>
      <c r="B39" s="15" t="s">
        <v>254</v>
      </c>
      <c r="C39" s="191">
        <v>-1</v>
      </c>
      <c r="D39" s="191">
        <v>-1</v>
      </c>
    </row>
    <row r="40" spans="1:4">
      <c r="A40" s="192" t="s">
        <v>55</v>
      </c>
      <c r="B40" s="21" t="s">
        <v>56</v>
      </c>
      <c r="C40" s="19">
        <f>SUM(C41)</f>
        <v>398</v>
      </c>
      <c r="D40" s="19">
        <f>SUM(D41)</f>
        <v>398</v>
      </c>
    </row>
    <row r="41" spans="1:4">
      <c r="A41" s="15" t="s">
        <v>57</v>
      </c>
      <c r="B41" s="15" t="s">
        <v>58</v>
      </c>
      <c r="C41" s="191">
        <v>398</v>
      </c>
      <c r="D41" s="191">
        <v>398</v>
      </c>
    </row>
    <row r="42" spans="1:4" ht="31.5">
      <c r="A42" s="192" t="s">
        <v>59</v>
      </c>
      <c r="B42" s="21" t="s">
        <v>60</v>
      </c>
      <c r="C42" s="19">
        <f>SUM(C43)</f>
        <v>551.70000000000005</v>
      </c>
      <c r="D42" s="19">
        <f>SUM(D43)</f>
        <v>574.20000000000005</v>
      </c>
    </row>
    <row r="43" spans="1:4" ht="31.5">
      <c r="A43" s="193" t="s">
        <v>61</v>
      </c>
      <c r="B43" s="17" t="s">
        <v>62</v>
      </c>
      <c r="C43" s="18">
        <v>551.70000000000005</v>
      </c>
      <c r="D43" s="18">
        <v>574.20000000000005</v>
      </c>
    </row>
    <row r="44" spans="1:4" s="7" customFormat="1">
      <c r="A44" s="192" t="s">
        <v>63</v>
      </c>
      <c r="B44" s="21" t="s">
        <v>64</v>
      </c>
      <c r="C44" s="19">
        <f>SUM(C45,C47)</f>
        <v>4090.1</v>
      </c>
      <c r="D44" s="19">
        <f>SUM(D45,D47)</f>
        <v>4016</v>
      </c>
    </row>
    <row r="45" spans="1:4">
      <c r="A45" s="192" t="s">
        <v>65</v>
      </c>
      <c r="B45" s="21" t="s">
        <v>66</v>
      </c>
      <c r="C45" s="19">
        <f>SUM(C46)</f>
        <v>76.599999999999994</v>
      </c>
      <c r="D45" s="19">
        <f>SUM(D46)</f>
        <v>89.5</v>
      </c>
    </row>
    <row r="46" spans="1:4" ht="47.25">
      <c r="A46" s="193" t="s">
        <v>67</v>
      </c>
      <c r="B46" s="17" t="s">
        <v>68</v>
      </c>
      <c r="C46" s="18">
        <v>76.599999999999994</v>
      </c>
      <c r="D46" s="18">
        <v>89.5</v>
      </c>
    </row>
    <row r="47" spans="1:4" s="7" customFormat="1">
      <c r="A47" s="194" t="s">
        <v>69</v>
      </c>
      <c r="B47" s="194" t="s">
        <v>70</v>
      </c>
      <c r="C47" s="19">
        <f>SUM(C48,C50)</f>
        <v>4013.5</v>
      </c>
      <c r="D47" s="19">
        <f>SUM(D48,D50)</f>
        <v>3926.5</v>
      </c>
    </row>
    <row r="48" spans="1:4">
      <c r="A48" s="194" t="s">
        <v>71</v>
      </c>
      <c r="B48" s="21" t="s">
        <v>72</v>
      </c>
      <c r="C48" s="19">
        <f>SUM(C49)</f>
        <v>4000</v>
      </c>
      <c r="D48" s="19">
        <f>SUM(D49)</f>
        <v>3911.7</v>
      </c>
    </row>
    <row r="49" spans="1:4" ht="31.5">
      <c r="A49" s="195" t="s">
        <v>73</v>
      </c>
      <c r="B49" s="17" t="s">
        <v>74</v>
      </c>
      <c r="C49" s="18">
        <v>4000</v>
      </c>
      <c r="D49" s="18">
        <v>3911.7</v>
      </c>
    </row>
    <row r="50" spans="1:4" hidden="1">
      <c r="A50" s="194" t="s">
        <v>75</v>
      </c>
      <c r="B50" s="21" t="s">
        <v>76</v>
      </c>
      <c r="C50" s="19">
        <f>SUM(C51)</f>
        <v>13.5</v>
      </c>
      <c r="D50" s="19">
        <f>SUM(D51)</f>
        <v>14.8</v>
      </c>
    </row>
    <row r="51" spans="1:4" ht="31.5">
      <c r="A51" s="195" t="s">
        <v>77</v>
      </c>
      <c r="B51" s="17" t="s">
        <v>78</v>
      </c>
      <c r="C51" s="18">
        <v>13.5</v>
      </c>
      <c r="D51" s="18">
        <v>14.8</v>
      </c>
    </row>
    <row r="52" spans="1:4">
      <c r="A52" s="21" t="s">
        <v>79</v>
      </c>
      <c r="B52" s="21" t="s">
        <v>80</v>
      </c>
      <c r="C52" s="19">
        <f>SUM(C53)</f>
        <v>750</v>
      </c>
      <c r="D52" s="19">
        <f>SUM(D53)</f>
        <v>783</v>
      </c>
    </row>
    <row r="53" spans="1:4" ht="31.5">
      <c r="A53" s="21" t="s">
        <v>81</v>
      </c>
      <c r="B53" s="21" t="s">
        <v>82</v>
      </c>
      <c r="C53" s="19">
        <f>SUM(C54:C55)</f>
        <v>750</v>
      </c>
      <c r="D53" s="19">
        <f>SUM(D54:D55)</f>
        <v>783</v>
      </c>
    </row>
    <row r="54" spans="1:4" ht="47.25">
      <c r="A54" s="17" t="s">
        <v>83</v>
      </c>
      <c r="B54" s="17" t="s">
        <v>84</v>
      </c>
      <c r="C54" s="18">
        <v>700</v>
      </c>
      <c r="D54" s="18">
        <v>731.2</v>
      </c>
    </row>
    <row r="55" spans="1:4" ht="63">
      <c r="A55" s="17" t="s">
        <v>255</v>
      </c>
      <c r="B55" s="17" t="s">
        <v>256</v>
      </c>
      <c r="C55" s="18">
        <v>50</v>
      </c>
      <c r="D55" s="18">
        <v>51.8</v>
      </c>
    </row>
    <row r="56" spans="1:4" ht="47.25">
      <c r="A56" s="21" t="s">
        <v>1086</v>
      </c>
      <c r="B56" s="21" t="s">
        <v>1087</v>
      </c>
      <c r="C56" s="19">
        <f>SUM(C57)</f>
        <v>0.1</v>
      </c>
      <c r="D56" s="19">
        <f>SUM(D57)</f>
        <v>0.1</v>
      </c>
    </row>
    <row r="57" spans="1:4" ht="31.5">
      <c r="A57" s="21" t="s">
        <v>1088</v>
      </c>
      <c r="B57" s="21" t="s">
        <v>1089</v>
      </c>
      <c r="C57" s="19">
        <f>SUM(C58)</f>
        <v>0.1</v>
      </c>
      <c r="D57" s="19">
        <f>SUM(D58)</f>
        <v>0.1</v>
      </c>
    </row>
    <row r="58" spans="1:4" ht="31.5">
      <c r="A58" s="17" t="s">
        <v>1091</v>
      </c>
      <c r="B58" s="17" t="s">
        <v>1090</v>
      </c>
      <c r="C58" s="18">
        <v>0.1</v>
      </c>
      <c r="D58" s="18">
        <v>0.1</v>
      </c>
    </row>
    <row r="59" spans="1:4">
      <c r="A59" s="21"/>
      <c r="B59" s="21" t="s">
        <v>85</v>
      </c>
      <c r="C59" s="19">
        <f>SUM(C60,C68,C75,C78,C83,C103)</f>
        <v>24056.399999999998</v>
      </c>
      <c r="D59" s="19">
        <f>SUM(D60,D68,D75,D78,D83,D103)</f>
        <v>24989.5</v>
      </c>
    </row>
    <row r="60" spans="1:4" s="8" customFormat="1" ht="47.25">
      <c r="A60" s="21" t="s">
        <v>86</v>
      </c>
      <c r="B60" s="21" t="s">
        <v>87</v>
      </c>
      <c r="C60" s="19">
        <f>SUM(C61,C65)</f>
        <v>12051.2</v>
      </c>
      <c r="D60" s="19">
        <f>SUM(D61,D65)</f>
        <v>12861.8</v>
      </c>
    </row>
    <row r="61" spans="1:4" ht="78.75">
      <c r="A61" s="21" t="s">
        <v>88</v>
      </c>
      <c r="B61" s="21" t="s">
        <v>89</v>
      </c>
      <c r="C61" s="19">
        <f>SUM(C62)</f>
        <v>4851.2</v>
      </c>
      <c r="D61" s="19">
        <f>SUM(D62)</f>
        <v>5102.4000000000005</v>
      </c>
    </row>
    <row r="62" spans="1:4" ht="63">
      <c r="A62" s="21" t="s">
        <v>90</v>
      </c>
      <c r="B62" s="21" t="s">
        <v>91</v>
      </c>
      <c r="C62" s="19">
        <f>SUM(C63:C64)</f>
        <v>4851.2</v>
      </c>
      <c r="D62" s="19">
        <f>SUM(D63:D64)</f>
        <v>5102.4000000000005</v>
      </c>
    </row>
    <row r="63" spans="1:4" ht="78.75">
      <c r="A63" s="17" t="s">
        <v>92</v>
      </c>
      <c r="B63" s="17" t="s">
        <v>93</v>
      </c>
      <c r="C63" s="18">
        <v>4700</v>
      </c>
      <c r="D63" s="18">
        <v>4950.6000000000004</v>
      </c>
    </row>
    <row r="64" spans="1:4" ht="63">
      <c r="A64" s="17" t="s">
        <v>257</v>
      </c>
      <c r="B64" s="17" t="s">
        <v>258</v>
      </c>
      <c r="C64" s="18">
        <v>151.19999999999999</v>
      </c>
      <c r="D64" s="18">
        <v>151.80000000000001</v>
      </c>
    </row>
    <row r="65" spans="1:4" ht="78.75">
      <c r="A65" s="21" t="s">
        <v>94</v>
      </c>
      <c r="B65" s="21" t="s">
        <v>95</v>
      </c>
      <c r="C65" s="19">
        <f t="shared" ref="C65:D66" si="1">SUM(C66)</f>
        <v>7200</v>
      </c>
      <c r="D65" s="19">
        <f t="shared" si="1"/>
        <v>7759.4</v>
      </c>
    </row>
    <row r="66" spans="1:4" ht="78.75">
      <c r="A66" s="17" t="s">
        <v>96</v>
      </c>
      <c r="B66" s="17" t="s">
        <v>97</v>
      </c>
      <c r="C66" s="18">
        <f t="shared" si="1"/>
        <v>7200</v>
      </c>
      <c r="D66" s="18">
        <f t="shared" si="1"/>
        <v>7759.4</v>
      </c>
    </row>
    <row r="67" spans="1:4" ht="78.75">
      <c r="A67" s="17" t="s">
        <v>98</v>
      </c>
      <c r="B67" s="17" t="s">
        <v>99</v>
      </c>
      <c r="C67" s="18">
        <v>7200</v>
      </c>
      <c r="D67" s="18">
        <v>7759.4</v>
      </c>
    </row>
    <row r="68" spans="1:4">
      <c r="A68" s="21" t="s">
        <v>100</v>
      </c>
      <c r="B68" s="21" t="s">
        <v>101</v>
      </c>
      <c r="C68" s="19">
        <f>C69+C72</f>
        <v>3047.2999999999997</v>
      </c>
      <c r="D68" s="19">
        <f>D69+D72</f>
        <v>2904.5</v>
      </c>
    </row>
    <row r="69" spans="1:4" s="9" customFormat="1">
      <c r="A69" s="21" t="s">
        <v>102</v>
      </c>
      <c r="B69" s="21" t="s">
        <v>103</v>
      </c>
      <c r="C69" s="19">
        <f>SUM(C70:C71)</f>
        <v>678.6</v>
      </c>
      <c r="D69" s="19">
        <f>SUM(D70:D71)</f>
        <v>547.5</v>
      </c>
    </row>
    <row r="70" spans="1:4" s="9" customFormat="1" ht="31.5">
      <c r="A70" s="17" t="s">
        <v>231</v>
      </c>
      <c r="B70" s="17" t="s">
        <v>230</v>
      </c>
      <c r="C70" s="18">
        <v>630</v>
      </c>
      <c r="D70" s="18">
        <v>498.9</v>
      </c>
    </row>
    <row r="71" spans="1:4" s="9" customFormat="1">
      <c r="A71" s="17" t="s">
        <v>232</v>
      </c>
      <c r="B71" s="17" t="s">
        <v>234</v>
      </c>
      <c r="C71" s="18">
        <v>48.6</v>
      </c>
      <c r="D71" s="18">
        <v>48.6</v>
      </c>
    </row>
    <row r="72" spans="1:4" s="9" customFormat="1">
      <c r="A72" s="21" t="s">
        <v>104</v>
      </c>
      <c r="B72" s="21" t="s">
        <v>105</v>
      </c>
      <c r="C72" s="19">
        <f>SUM(C73:C74)</f>
        <v>2368.6999999999998</v>
      </c>
      <c r="D72" s="19">
        <f>SUM(D73:D74)</f>
        <v>2357</v>
      </c>
    </row>
    <row r="73" spans="1:4">
      <c r="A73" s="17" t="s">
        <v>106</v>
      </c>
      <c r="B73" s="17" t="s">
        <v>107</v>
      </c>
      <c r="C73" s="18">
        <v>-629.4</v>
      </c>
      <c r="D73" s="18">
        <v>-641.1</v>
      </c>
    </row>
    <row r="74" spans="1:4">
      <c r="A74" s="17" t="s">
        <v>233</v>
      </c>
      <c r="B74" s="17" t="s">
        <v>235</v>
      </c>
      <c r="C74" s="18">
        <v>2998.1</v>
      </c>
      <c r="D74" s="18">
        <v>2998.1</v>
      </c>
    </row>
    <row r="75" spans="1:4" customFormat="1" ht="31.5">
      <c r="A75" s="13" t="s">
        <v>108</v>
      </c>
      <c r="B75" s="14" t="s">
        <v>109</v>
      </c>
      <c r="C75" s="10">
        <f>C76</f>
        <v>7844</v>
      </c>
      <c r="D75" s="10">
        <f>D76</f>
        <v>7976.2</v>
      </c>
    </row>
    <row r="76" spans="1:4" s="11" customFormat="1">
      <c r="A76" s="13" t="s">
        <v>110</v>
      </c>
      <c r="B76" s="196" t="s">
        <v>111</v>
      </c>
      <c r="C76" s="10">
        <f>SUM(C77)</f>
        <v>7844</v>
      </c>
      <c r="D76" s="10">
        <f>SUM(D77)</f>
        <v>7976.2</v>
      </c>
    </row>
    <row r="77" spans="1:4" customFormat="1">
      <c r="A77" s="15" t="s">
        <v>112</v>
      </c>
      <c r="B77" s="15" t="s">
        <v>113</v>
      </c>
      <c r="C77" s="12">
        <v>7844</v>
      </c>
      <c r="D77" s="12">
        <v>7976.2</v>
      </c>
    </row>
    <row r="78" spans="1:4" customFormat="1" ht="31.5">
      <c r="A78" s="13" t="s">
        <v>114</v>
      </c>
      <c r="B78" s="14" t="s">
        <v>115</v>
      </c>
      <c r="C78" s="10">
        <f t="shared" ref="C78:D79" si="2">SUM(C79)</f>
        <v>475.3</v>
      </c>
      <c r="D78" s="10">
        <f t="shared" si="2"/>
        <v>475.3</v>
      </c>
    </row>
    <row r="79" spans="1:4" customFormat="1" ht="78.75">
      <c r="A79" s="13" t="s">
        <v>116</v>
      </c>
      <c r="B79" s="14" t="s">
        <v>117</v>
      </c>
      <c r="C79" s="10">
        <f t="shared" si="2"/>
        <v>475.3</v>
      </c>
      <c r="D79" s="10">
        <f t="shared" si="2"/>
        <v>475.3</v>
      </c>
    </row>
    <row r="80" spans="1:4" customFormat="1" ht="94.5">
      <c r="A80" s="13" t="s">
        <v>118</v>
      </c>
      <c r="B80" s="14" t="s">
        <v>119</v>
      </c>
      <c r="C80" s="10">
        <f>SUM(C81:C82)</f>
        <v>475.3</v>
      </c>
      <c r="D80" s="10">
        <f>SUM(D81:D82)</f>
        <v>475.3</v>
      </c>
    </row>
    <row r="81" spans="1:4" customFormat="1" ht="78.75" hidden="1">
      <c r="A81" s="15" t="s">
        <v>120</v>
      </c>
      <c r="B81" s="16" t="s">
        <v>121</v>
      </c>
      <c r="C81" s="12">
        <v>0</v>
      </c>
      <c r="D81" s="12">
        <v>0</v>
      </c>
    </row>
    <row r="82" spans="1:4" customFormat="1" ht="47.25">
      <c r="A82" s="15" t="s">
        <v>259</v>
      </c>
      <c r="B82" s="16" t="s">
        <v>260</v>
      </c>
      <c r="C82" s="12">
        <v>475.3</v>
      </c>
      <c r="D82" s="12">
        <v>475.3</v>
      </c>
    </row>
    <row r="83" spans="1:4">
      <c r="A83" s="21" t="s">
        <v>122</v>
      </c>
      <c r="B83" s="21" t="s">
        <v>123</v>
      </c>
      <c r="C83" s="19">
        <f>SUM(C84,C91,C94,C97,C99)</f>
        <v>521.29999999999995</v>
      </c>
      <c r="D83" s="19">
        <f>SUM(D84,D91,D94,D97,D99)</f>
        <v>727.9</v>
      </c>
    </row>
    <row r="84" spans="1:4" customFormat="1" ht="31.5">
      <c r="A84" s="21" t="s">
        <v>124</v>
      </c>
      <c r="B84" s="21" t="s">
        <v>125</v>
      </c>
      <c r="C84" s="19">
        <f>SUM(C85:C93)</f>
        <v>7.5</v>
      </c>
      <c r="D84" s="19">
        <f>SUM(D85:D93)</f>
        <v>7.5</v>
      </c>
    </row>
    <row r="85" spans="1:4" customFormat="1" ht="78.75">
      <c r="A85" s="15" t="s">
        <v>1092</v>
      </c>
      <c r="B85" s="197" t="s">
        <v>1093</v>
      </c>
      <c r="C85" s="18">
        <v>1.5</v>
      </c>
      <c r="D85" s="18">
        <v>1.5</v>
      </c>
    </row>
    <row r="86" spans="1:4" customFormat="1" ht="94.5" hidden="1">
      <c r="A86" s="15" t="s">
        <v>1098</v>
      </c>
      <c r="B86" s="197" t="s">
        <v>1100</v>
      </c>
      <c r="C86" s="18">
        <v>0</v>
      </c>
      <c r="D86" s="18">
        <v>0</v>
      </c>
    </row>
    <row r="87" spans="1:4" customFormat="1" ht="78.75" hidden="1">
      <c r="A87" s="15" t="s">
        <v>1099</v>
      </c>
      <c r="B87" s="197" t="s">
        <v>1101</v>
      </c>
      <c r="C87" s="18">
        <v>0</v>
      </c>
      <c r="D87" s="18">
        <v>0</v>
      </c>
    </row>
    <row r="88" spans="1:4" customFormat="1" ht="78.75" hidden="1">
      <c r="A88" s="17" t="s">
        <v>237</v>
      </c>
      <c r="B88" s="197" t="s">
        <v>236</v>
      </c>
      <c r="C88" s="18">
        <v>0</v>
      </c>
      <c r="D88" s="18">
        <v>0</v>
      </c>
    </row>
    <row r="89" spans="1:4" customFormat="1" ht="126" hidden="1">
      <c r="A89" s="17" t="s">
        <v>126</v>
      </c>
      <c r="B89" s="17" t="s">
        <v>127</v>
      </c>
      <c r="C89" s="18">
        <v>0</v>
      </c>
      <c r="D89" s="18">
        <v>0</v>
      </c>
    </row>
    <row r="90" spans="1:4" customFormat="1" ht="78.75">
      <c r="A90" s="17" t="s">
        <v>238</v>
      </c>
      <c r="B90" s="17" t="s">
        <v>239</v>
      </c>
      <c r="C90" s="18">
        <v>5</v>
      </c>
      <c r="D90" s="18">
        <v>5</v>
      </c>
    </row>
    <row r="91" spans="1:4" customFormat="1" ht="47.25" hidden="1">
      <c r="A91" s="21" t="s">
        <v>128</v>
      </c>
      <c r="B91" s="21" t="s">
        <v>129</v>
      </c>
      <c r="C91" s="19">
        <f>SUM(C92)</f>
        <v>0</v>
      </c>
      <c r="D91" s="19">
        <f>SUM(D92)</f>
        <v>0</v>
      </c>
    </row>
    <row r="92" spans="1:4" s="11" customFormat="1" ht="31.5" hidden="1">
      <c r="A92" s="17" t="s">
        <v>130</v>
      </c>
      <c r="B92" s="17" t="s">
        <v>131</v>
      </c>
      <c r="C92" s="18"/>
      <c r="D92" s="18"/>
    </row>
    <row r="93" spans="1:4" s="11" customFormat="1" ht="78.75">
      <c r="A93" s="17" t="s">
        <v>1094</v>
      </c>
      <c r="B93" s="17" t="s">
        <v>1093</v>
      </c>
      <c r="C93" s="18">
        <v>1</v>
      </c>
      <c r="D93" s="18">
        <v>1</v>
      </c>
    </row>
    <row r="94" spans="1:4" ht="110.25">
      <c r="A94" s="21" t="s">
        <v>132</v>
      </c>
      <c r="B94" s="21" t="s">
        <v>133</v>
      </c>
      <c r="C94" s="19">
        <f>SUM(C95:C96)</f>
        <v>500</v>
      </c>
      <c r="D94" s="19">
        <f>SUM(D95:D96)</f>
        <v>706.6</v>
      </c>
    </row>
    <row r="95" spans="1:4" ht="63">
      <c r="A95" s="17" t="s">
        <v>240</v>
      </c>
      <c r="B95" s="17" t="s">
        <v>241</v>
      </c>
      <c r="C95" s="18">
        <v>500</v>
      </c>
      <c r="D95" s="18">
        <v>706.6</v>
      </c>
    </row>
    <row r="96" spans="1:4" ht="63" hidden="1">
      <c r="A96" s="17" t="s">
        <v>134</v>
      </c>
      <c r="B96" s="17" t="s">
        <v>135</v>
      </c>
      <c r="C96" s="18">
        <v>0</v>
      </c>
      <c r="D96" s="18">
        <v>0</v>
      </c>
    </row>
    <row r="97" spans="1:4" ht="63" hidden="1">
      <c r="A97" s="21" t="s">
        <v>246</v>
      </c>
      <c r="B97" s="21" t="s">
        <v>242</v>
      </c>
      <c r="C97" s="19">
        <f>C98</f>
        <v>0</v>
      </c>
      <c r="D97" s="19">
        <f>D98</f>
        <v>0</v>
      </c>
    </row>
    <row r="98" spans="1:4" ht="47.25" hidden="1">
      <c r="A98" s="17" t="s">
        <v>243</v>
      </c>
      <c r="B98" s="17" t="s">
        <v>244</v>
      </c>
      <c r="C98" s="18">
        <v>0</v>
      </c>
      <c r="D98" s="18">
        <v>0</v>
      </c>
    </row>
    <row r="99" spans="1:4">
      <c r="A99" s="21" t="s">
        <v>245</v>
      </c>
      <c r="B99" s="21" t="s">
        <v>247</v>
      </c>
      <c r="C99" s="19">
        <f>SUM(C100:C102)</f>
        <v>13.8</v>
      </c>
      <c r="D99" s="19">
        <f>SUM(D100:D102)</f>
        <v>13.8</v>
      </c>
    </row>
    <row r="100" spans="1:4" ht="63">
      <c r="A100" s="17" t="s">
        <v>248</v>
      </c>
      <c r="B100" s="17" t="s">
        <v>249</v>
      </c>
      <c r="C100" s="18">
        <v>2.2000000000000002</v>
      </c>
      <c r="D100" s="18">
        <v>2.2000000000000002</v>
      </c>
    </row>
    <row r="101" spans="1:4" ht="63">
      <c r="A101" s="17" t="s">
        <v>1095</v>
      </c>
      <c r="B101" s="17" t="s">
        <v>1096</v>
      </c>
      <c r="C101" s="18">
        <v>2.2000000000000002</v>
      </c>
      <c r="D101" s="18">
        <v>2.2000000000000002</v>
      </c>
    </row>
    <row r="102" spans="1:4" ht="94.5">
      <c r="A102" s="17" t="s">
        <v>261</v>
      </c>
      <c r="B102" s="17" t="s">
        <v>1097</v>
      </c>
      <c r="C102" s="18">
        <v>9.4</v>
      </c>
      <c r="D102" s="18">
        <v>9.4</v>
      </c>
    </row>
    <row r="103" spans="1:4">
      <c r="A103" s="21" t="s">
        <v>1008</v>
      </c>
      <c r="B103" s="21" t="s">
        <v>1007</v>
      </c>
      <c r="C103" s="19">
        <f>C104</f>
        <v>117.3</v>
      </c>
      <c r="D103" s="19">
        <f>D104</f>
        <v>43.8</v>
      </c>
    </row>
    <row r="104" spans="1:4">
      <c r="A104" s="21" t="s">
        <v>1009</v>
      </c>
      <c r="B104" s="21" t="s">
        <v>1010</v>
      </c>
      <c r="C104" s="19">
        <f>C105</f>
        <v>117.3</v>
      </c>
      <c r="D104" s="19">
        <f>D105</f>
        <v>43.8</v>
      </c>
    </row>
    <row r="105" spans="1:4">
      <c r="A105" s="17" t="s">
        <v>1012</v>
      </c>
      <c r="B105" s="17" t="s">
        <v>1011</v>
      </c>
      <c r="C105" s="18">
        <v>117.3</v>
      </c>
      <c r="D105" s="18">
        <v>43.8</v>
      </c>
    </row>
    <row r="106" spans="1:4">
      <c r="A106" s="21" t="s">
        <v>136</v>
      </c>
      <c r="B106" s="21" t="s">
        <v>137</v>
      </c>
      <c r="C106" s="19">
        <f>SUM(C107,C186,C190,)</f>
        <v>1973668.7000000002</v>
      </c>
      <c r="D106" s="19">
        <f>SUM(D107,D186,D190,)</f>
        <v>1940993.7000000004</v>
      </c>
    </row>
    <row r="107" spans="1:4" ht="31.5">
      <c r="A107" s="17" t="s">
        <v>138</v>
      </c>
      <c r="B107" s="17" t="s">
        <v>139</v>
      </c>
      <c r="C107" s="18">
        <f t="shared" ref="C107:D107" si="3">SUM(C108,C114,C161,C180)</f>
        <v>1973757.5000000002</v>
      </c>
      <c r="D107" s="18">
        <f t="shared" si="3"/>
        <v>1941082.5000000005</v>
      </c>
    </row>
    <row r="108" spans="1:4" s="9" customFormat="1">
      <c r="A108" s="21" t="s">
        <v>140</v>
      </c>
      <c r="B108" s="21" t="s">
        <v>141</v>
      </c>
      <c r="C108" s="19">
        <f>SUM(C109,C111,C113)</f>
        <v>1082092.6000000001</v>
      </c>
      <c r="D108" s="19">
        <f>SUM(D109,D111,D113)</f>
        <v>1082092.6000000001</v>
      </c>
    </row>
    <row r="109" spans="1:4">
      <c r="A109" s="17" t="s">
        <v>142</v>
      </c>
      <c r="B109" s="17" t="s">
        <v>143</v>
      </c>
      <c r="C109" s="18">
        <f t="shared" ref="C109:D109" si="4">SUM(C110)</f>
        <v>609990.1</v>
      </c>
      <c r="D109" s="18">
        <f t="shared" si="4"/>
        <v>609990.1</v>
      </c>
    </row>
    <row r="110" spans="1:4" ht="31.5">
      <c r="A110" s="17" t="s">
        <v>144</v>
      </c>
      <c r="B110" s="17" t="s">
        <v>968</v>
      </c>
      <c r="C110" s="18">
        <f>609990100/1000</f>
        <v>609990.1</v>
      </c>
      <c r="D110" s="18">
        <f>609990100/1000</f>
        <v>609990.1</v>
      </c>
    </row>
    <row r="111" spans="1:4" ht="31.5">
      <c r="A111" s="17" t="s">
        <v>145</v>
      </c>
      <c r="B111" s="17" t="s">
        <v>1136</v>
      </c>
      <c r="C111" s="18">
        <f t="shared" ref="C111:D111" si="5">C112</f>
        <v>462531.5</v>
      </c>
      <c r="D111" s="18">
        <f t="shared" si="5"/>
        <v>462531.5</v>
      </c>
    </row>
    <row r="112" spans="1:4" ht="31.5">
      <c r="A112" s="17" t="s">
        <v>146</v>
      </c>
      <c r="B112" s="17" t="s">
        <v>1005</v>
      </c>
      <c r="C112" s="18">
        <f>462531500/1000</f>
        <v>462531.5</v>
      </c>
      <c r="D112" s="18">
        <f>462531500/1000</f>
        <v>462531.5</v>
      </c>
    </row>
    <row r="113" spans="1:4" ht="31.5">
      <c r="A113" s="17" t="s">
        <v>1103</v>
      </c>
      <c r="B113" s="17" t="s">
        <v>1102</v>
      </c>
      <c r="C113" s="18">
        <f>9571000/1000</f>
        <v>9571</v>
      </c>
      <c r="D113" s="18">
        <f>9571000/1000</f>
        <v>9571</v>
      </c>
    </row>
    <row r="114" spans="1:4" ht="31.5">
      <c r="A114" s="21" t="s">
        <v>147</v>
      </c>
      <c r="B114" s="21" t="s">
        <v>148</v>
      </c>
      <c r="C114" s="19">
        <f t="shared" ref="C114:D114" si="6">SUM(C115,C117,C119,C121,C123,C129,C125,C127)</f>
        <v>270424.2</v>
      </c>
      <c r="D114" s="19">
        <f t="shared" si="6"/>
        <v>244112.6</v>
      </c>
    </row>
    <row r="115" spans="1:4" s="9" customFormat="1" ht="31.5">
      <c r="A115" s="20" t="s">
        <v>149</v>
      </c>
      <c r="B115" s="21" t="s">
        <v>150</v>
      </c>
      <c r="C115" s="19">
        <f t="shared" ref="C115:D115" si="7">C116</f>
        <v>24220.1</v>
      </c>
      <c r="D115" s="19">
        <f t="shared" si="7"/>
        <v>24219</v>
      </c>
    </row>
    <row r="116" spans="1:4" ht="31.5">
      <c r="A116" s="22" t="s">
        <v>151</v>
      </c>
      <c r="B116" s="17" t="s">
        <v>152</v>
      </c>
      <c r="C116" s="18">
        <f>24220100/1000</f>
        <v>24220.1</v>
      </c>
      <c r="D116" s="18">
        <v>24219</v>
      </c>
    </row>
    <row r="117" spans="1:4" s="9" customFormat="1" ht="47.25" hidden="1">
      <c r="A117" s="20" t="s">
        <v>153</v>
      </c>
      <c r="B117" s="21" t="s">
        <v>154</v>
      </c>
      <c r="C117" s="19"/>
      <c r="D117" s="19"/>
    </row>
    <row r="118" spans="1:4" ht="47.25" hidden="1">
      <c r="A118" s="22" t="s">
        <v>155</v>
      </c>
      <c r="B118" s="17" t="s">
        <v>156</v>
      </c>
      <c r="C118" s="18"/>
      <c r="D118" s="18"/>
    </row>
    <row r="119" spans="1:4" s="9" customFormat="1" ht="31.5" hidden="1">
      <c r="A119" s="20" t="s">
        <v>157</v>
      </c>
      <c r="B119" s="21" t="s">
        <v>158</v>
      </c>
      <c r="C119" s="19"/>
      <c r="D119" s="19"/>
    </row>
    <row r="120" spans="1:4" ht="49.5" hidden="1" customHeight="1">
      <c r="A120" s="22" t="s">
        <v>159</v>
      </c>
      <c r="B120" s="17" t="s">
        <v>160</v>
      </c>
      <c r="C120" s="18"/>
      <c r="D120" s="18"/>
    </row>
    <row r="121" spans="1:4" s="9" customFormat="1" ht="63">
      <c r="A121" s="20" t="s">
        <v>161</v>
      </c>
      <c r="B121" s="21" t="s">
        <v>162</v>
      </c>
      <c r="C121" s="19">
        <f t="shared" ref="C121:D121" si="8">C122</f>
        <v>942.7</v>
      </c>
      <c r="D121" s="19">
        <f t="shared" si="8"/>
        <v>942.7</v>
      </c>
    </row>
    <row r="122" spans="1:4" ht="63">
      <c r="A122" s="22" t="s">
        <v>163</v>
      </c>
      <c r="B122" s="17" t="s">
        <v>164</v>
      </c>
      <c r="C122" s="18">
        <v>942.7</v>
      </c>
      <c r="D122" s="18">
        <v>942.7</v>
      </c>
    </row>
    <row r="123" spans="1:4" s="9" customFormat="1" ht="65.25" customHeight="1">
      <c r="A123" s="20" t="s">
        <v>975</v>
      </c>
      <c r="B123" s="21" t="s">
        <v>976</v>
      </c>
      <c r="C123" s="19">
        <f t="shared" ref="C123:D123" si="9">C124</f>
        <v>10725</v>
      </c>
      <c r="D123" s="19">
        <f t="shared" si="9"/>
        <v>6435</v>
      </c>
    </row>
    <row r="124" spans="1:4" ht="63">
      <c r="A124" s="22" t="s">
        <v>974</v>
      </c>
      <c r="B124" s="17" t="s">
        <v>969</v>
      </c>
      <c r="C124" s="18">
        <v>10725</v>
      </c>
      <c r="D124" s="18">
        <v>6435</v>
      </c>
    </row>
    <row r="125" spans="1:4" ht="31.5">
      <c r="A125" s="20" t="s">
        <v>1013</v>
      </c>
      <c r="B125" s="21" t="s">
        <v>1014</v>
      </c>
      <c r="C125" s="19">
        <f t="shared" ref="C125:D125" si="10">C126</f>
        <v>0</v>
      </c>
      <c r="D125" s="19">
        <f t="shared" si="10"/>
        <v>0</v>
      </c>
    </row>
    <row r="126" spans="1:4" ht="31.5">
      <c r="A126" s="22" t="s">
        <v>1013</v>
      </c>
      <c r="B126" s="17" t="s">
        <v>1014</v>
      </c>
      <c r="C126" s="18">
        <v>0</v>
      </c>
      <c r="D126" s="18">
        <v>0</v>
      </c>
    </row>
    <row r="127" spans="1:4" ht="63">
      <c r="A127" s="20" t="s">
        <v>1015</v>
      </c>
      <c r="B127" s="21" t="s">
        <v>1016</v>
      </c>
      <c r="C127" s="19">
        <f t="shared" ref="C127:D127" si="11">C128</f>
        <v>0</v>
      </c>
      <c r="D127" s="19">
        <f t="shared" si="11"/>
        <v>0</v>
      </c>
    </row>
    <row r="128" spans="1:4" ht="63">
      <c r="A128" s="22" t="s">
        <v>1015</v>
      </c>
      <c r="B128" s="17" t="s">
        <v>1016</v>
      </c>
      <c r="C128" s="18">
        <v>0</v>
      </c>
      <c r="D128" s="18">
        <v>0</v>
      </c>
    </row>
    <row r="129" spans="1:4">
      <c r="A129" s="21" t="s">
        <v>165</v>
      </c>
      <c r="B129" s="21" t="s">
        <v>166</v>
      </c>
      <c r="C129" s="19">
        <f t="shared" ref="C129:D129" si="12">SUM(C130)</f>
        <v>234536.40000000002</v>
      </c>
      <c r="D129" s="19">
        <f t="shared" si="12"/>
        <v>212515.9</v>
      </c>
    </row>
    <row r="130" spans="1:4">
      <c r="A130" s="17" t="s">
        <v>167</v>
      </c>
      <c r="B130" s="17" t="s">
        <v>168</v>
      </c>
      <c r="C130" s="18">
        <f t="shared" ref="C130:D130" si="13">SUM(C132:C160)</f>
        <v>234536.40000000002</v>
      </c>
      <c r="D130" s="18">
        <f t="shared" si="13"/>
        <v>212515.9</v>
      </c>
    </row>
    <row r="131" spans="1:4">
      <c r="A131" s="17" t="s">
        <v>169</v>
      </c>
      <c r="B131" s="17"/>
      <c r="C131" s="18"/>
      <c r="D131" s="18"/>
    </row>
    <row r="132" spans="1:4" ht="31.5">
      <c r="A132" s="17"/>
      <c r="B132" s="17" t="s">
        <v>170</v>
      </c>
      <c r="C132" s="18">
        <v>73407.100000000006</v>
      </c>
      <c r="D132" s="18">
        <v>73407.100000000006</v>
      </c>
    </row>
    <row r="133" spans="1:4" s="6" customFormat="1" ht="31.5">
      <c r="A133" s="17"/>
      <c r="B133" s="16" t="s">
        <v>171</v>
      </c>
      <c r="C133" s="18">
        <v>7165.2</v>
      </c>
      <c r="D133" s="18">
        <v>7165.2</v>
      </c>
    </row>
    <row r="134" spans="1:4" s="6" customFormat="1" ht="31.5">
      <c r="A134" s="17"/>
      <c r="B134" s="16" t="s">
        <v>172</v>
      </c>
      <c r="C134" s="18">
        <v>11983.2</v>
      </c>
      <c r="D134" s="18">
        <v>11983.2</v>
      </c>
    </row>
    <row r="135" spans="1:4" s="6" customFormat="1" hidden="1">
      <c r="A135" s="17"/>
      <c r="B135" s="16" t="s">
        <v>173</v>
      </c>
      <c r="C135" s="18"/>
      <c r="D135" s="18"/>
    </row>
    <row r="136" spans="1:4" s="6" customFormat="1" ht="31.5" hidden="1">
      <c r="A136" s="17"/>
      <c r="B136" s="16" t="s">
        <v>1104</v>
      </c>
      <c r="C136" s="18">
        <v>0</v>
      </c>
      <c r="D136" s="18">
        <v>0</v>
      </c>
    </row>
    <row r="137" spans="1:4" s="6" customFormat="1">
      <c r="A137" s="17"/>
      <c r="B137" s="17" t="s">
        <v>1105</v>
      </c>
      <c r="C137" s="18">
        <v>4000</v>
      </c>
      <c r="D137" s="18">
        <v>3463.1</v>
      </c>
    </row>
    <row r="138" spans="1:4" s="6" customFormat="1">
      <c r="A138" s="17"/>
      <c r="B138" s="16" t="s">
        <v>175</v>
      </c>
      <c r="C138" s="18">
        <v>1433.1</v>
      </c>
      <c r="D138" s="18">
        <v>1433</v>
      </c>
    </row>
    <row r="139" spans="1:4" s="6" customFormat="1" ht="31.5">
      <c r="A139" s="17"/>
      <c r="B139" s="16" t="s">
        <v>174</v>
      </c>
      <c r="C139" s="18">
        <v>11788.5</v>
      </c>
      <c r="D139" s="18">
        <v>6273.2</v>
      </c>
    </row>
    <row r="140" spans="1:4" ht="31.5">
      <c r="A140" s="17"/>
      <c r="B140" s="17" t="s">
        <v>176</v>
      </c>
      <c r="C140" s="18">
        <v>5197.5</v>
      </c>
      <c r="D140" s="18">
        <v>5197.5</v>
      </c>
    </row>
    <row r="141" spans="1:4" ht="31.5">
      <c r="A141" s="17"/>
      <c r="B141" s="17" t="s">
        <v>177</v>
      </c>
      <c r="C141" s="18">
        <v>50814</v>
      </c>
      <c r="D141" s="18">
        <v>44969.599999999999</v>
      </c>
    </row>
    <row r="142" spans="1:4" ht="31.5">
      <c r="A142" s="17"/>
      <c r="B142" s="17" t="s">
        <v>178</v>
      </c>
      <c r="C142" s="18">
        <v>100</v>
      </c>
      <c r="D142" s="18">
        <v>100</v>
      </c>
    </row>
    <row r="143" spans="1:4" ht="31.5" customHeight="1">
      <c r="A143" s="17"/>
      <c r="B143" s="17" t="s">
        <v>179</v>
      </c>
      <c r="C143" s="18">
        <v>10617.1</v>
      </c>
      <c r="D143" s="18">
        <v>5336.3</v>
      </c>
    </row>
    <row r="144" spans="1:4" ht="31.5" hidden="1" customHeight="1">
      <c r="A144" s="17"/>
      <c r="B144" s="17" t="s">
        <v>180</v>
      </c>
      <c r="C144" s="18"/>
      <c r="D144" s="18"/>
    </row>
    <row r="145" spans="1:4" ht="31.5">
      <c r="A145" s="17"/>
      <c r="B145" s="17" t="s">
        <v>181</v>
      </c>
      <c r="C145" s="18">
        <v>800</v>
      </c>
      <c r="D145" s="18">
        <v>800</v>
      </c>
    </row>
    <row r="146" spans="1:4" ht="31.5">
      <c r="A146" s="17"/>
      <c r="B146" s="17" t="s">
        <v>182</v>
      </c>
      <c r="C146" s="18">
        <v>1000</v>
      </c>
      <c r="D146" s="18">
        <v>1000</v>
      </c>
    </row>
    <row r="147" spans="1:4" ht="31.5">
      <c r="A147" s="17"/>
      <c r="B147" s="17" t="s">
        <v>183</v>
      </c>
      <c r="C147" s="18">
        <v>4843</v>
      </c>
      <c r="D147" s="18">
        <v>0</v>
      </c>
    </row>
    <row r="148" spans="1:4" ht="47.25" hidden="1">
      <c r="A148" s="17"/>
      <c r="B148" s="17" t="s">
        <v>250</v>
      </c>
      <c r="C148" s="18"/>
      <c r="D148" s="18"/>
    </row>
    <row r="149" spans="1:4" hidden="1">
      <c r="A149" s="17"/>
      <c r="B149" s="17" t="s">
        <v>251</v>
      </c>
      <c r="C149" s="18"/>
      <c r="D149" s="18"/>
    </row>
    <row r="150" spans="1:4" ht="47.25" hidden="1">
      <c r="A150" s="17"/>
      <c r="B150" s="17" t="s">
        <v>252</v>
      </c>
      <c r="C150" s="18"/>
      <c r="D150" s="18"/>
    </row>
    <row r="151" spans="1:4" ht="31.5">
      <c r="A151" s="17"/>
      <c r="B151" s="17" t="s">
        <v>1080</v>
      </c>
      <c r="C151" s="18">
        <v>19843.599999999999</v>
      </c>
      <c r="D151" s="18">
        <v>19843.599999999999</v>
      </c>
    </row>
    <row r="152" spans="1:4" ht="31.5">
      <c r="A152" s="17"/>
      <c r="B152" s="17" t="s">
        <v>1106</v>
      </c>
      <c r="C152" s="18">
        <v>10000</v>
      </c>
      <c r="D152" s="18">
        <v>10000</v>
      </c>
    </row>
    <row r="153" spans="1:4" ht="47.25">
      <c r="A153" s="17"/>
      <c r="B153" s="17" t="s">
        <v>1074</v>
      </c>
      <c r="C153" s="18">
        <v>20000</v>
      </c>
      <c r="D153" s="18">
        <v>20000</v>
      </c>
    </row>
    <row r="154" spans="1:4">
      <c r="A154" s="17"/>
      <c r="B154" s="17" t="s">
        <v>1075</v>
      </c>
      <c r="C154" s="18">
        <v>315.39999999999998</v>
      </c>
      <c r="D154" s="18">
        <v>315.39999999999998</v>
      </c>
    </row>
    <row r="155" spans="1:4">
      <c r="A155" s="17"/>
      <c r="B155" s="17" t="s">
        <v>1076</v>
      </c>
      <c r="C155" s="18">
        <v>445.7</v>
      </c>
      <c r="D155" s="18">
        <v>445.7</v>
      </c>
    </row>
    <row r="156" spans="1:4">
      <c r="A156" s="17"/>
      <c r="B156" s="17" t="s">
        <v>1077</v>
      </c>
      <c r="C156" s="18">
        <v>783</v>
      </c>
      <c r="D156" s="18">
        <v>783</v>
      </c>
    </row>
    <row r="157" spans="1:4" ht="47.25">
      <c r="A157" s="17"/>
      <c r="B157" s="17" t="s">
        <v>1078</v>
      </c>
      <c r="C157" s="18">
        <v>0</v>
      </c>
      <c r="D157" s="18">
        <v>0</v>
      </c>
    </row>
    <row r="158" spans="1:4" ht="31.5" hidden="1">
      <c r="A158" s="17"/>
      <c r="B158" s="17" t="s">
        <v>980</v>
      </c>
      <c r="C158" s="18"/>
      <c r="D158" s="18"/>
    </row>
    <row r="159" spans="1:4" ht="31.5" hidden="1">
      <c r="A159" s="17"/>
      <c r="B159" s="17" t="s">
        <v>981</v>
      </c>
      <c r="C159" s="18"/>
      <c r="D159" s="18"/>
    </row>
    <row r="160" spans="1:4" hidden="1">
      <c r="A160" s="17"/>
      <c r="B160" s="17" t="s">
        <v>982</v>
      </c>
      <c r="C160" s="18"/>
      <c r="D160" s="18"/>
    </row>
    <row r="161" spans="1:4">
      <c r="A161" s="21" t="s">
        <v>184</v>
      </c>
      <c r="B161" s="21" t="s">
        <v>185</v>
      </c>
      <c r="C161" s="19">
        <f t="shared" ref="C161:D161" si="14">SUM(C162,C164,C166,C168,C170)</f>
        <v>600504.4</v>
      </c>
      <c r="D161" s="19">
        <f t="shared" si="14"/>
        <v>594731.20000000007</v>
      </c>
    </row>
    <row r="162" spans="1:4" ht="78.75">
      <c r="A162" s="21" t="s">
        <v>186</v>
      </c>
      <c r="B162" s="21" t="s">
        <v>187</v>
      </c>
      <c r="C162" s="19">
        <f t="shared" ref="C162:D162" si="15">SUM(C163)</f>
        <v>311.3</v>
      </c>
      <c r="D162" s="19">
        <f t="shared" si="15"/>
        <v>112</v>
      </c>
    </row>
    <row r="163" spans="1:4" ht="63">
      <c r="A163" s="17" t="s">
        <v>188</v>
      </c>
      <c r="B163" s="17" t="s">
        <v>189</v>
      </c>
      <c r="C163" s="18">
        <v>311.3</v>
      </c>
      <c r="D163" s="18">
        <v>112</v>
      </c>
    </row>
    <row r="164" spans="1:4" s="9" customFormat="1" ht="63">
      <c r="A164" s="20" t="s">
        <v>190</v>
      </c>
      <c r="B164" s="21" t="s">
        <v>191</v>
      </c>
      <c r="C164" s="19">
        <f t="shared" ref="C164:D164" si="16">C165</f>
        <v>6412.7</v>
      </c>
      <c r="D164" s="19">
        <f t="shared" si="16"/>
        <v>2310.3000000000002</v>
      </c>
    </row>
    <row r="165" spans="1:4" ht="63">
      <c r="A165" s="22" t="s">
        <v>192</v>
      </c>
      <c r="B165" s="198" t="s">
        <v>193</v>
      </c>
      <c r="C165" s="18">
        <v>6412.7</v>
      </c>
      <c r="D165" s="18">
        <v>2310.3000000000002</v>
      </c>
    </row>
    <row r="166" spans="1:4" ht="63">
      <c r="A166" s="21" t="s">
        <v>194</v>
      </c>
      <c r="B166" s="21" t="s">
        <v>195</v>
      </c>
      <c r="C166" s="19">
        <f t="shared" ref="C166:D166" si="17">SUM(C167)</f>
        <v>10.6</v>
      </c>
      <c r="D166" s="19">
        <f t="shared" si="17"/>
        <v>0</v>
      </c>
    </row>
    <row r="167" spans="1:4" ht="63">
      <c r="A167" s="17" t="s">
        <v>196</v>
      </c>
      <c r="B167" s="17" t="s">
        <v>197</v>
      </c>
      <c r="C167" s="18">
        <v>10.6</v>
      </c>
      <c r="D167" s="18">
        <v>0</v>
      </c>
    </row>
    <row r="168" spans="1:4" ht="31.5">
      <c r="A168" s="21" t="s">
        <v>198</v>
      </c>
      <c r="B168" s="21" t="s">
        <v>199</v>
      </c>
      <c r="C168" s="19">
        <f t="shared" ref="C168:D168" si="18">SUM(C169)</f>
        <v>2043.6</v>
      </c>
      <c r="D168" s="19">
        <f t="shared" si="18"/>
        <v>2043.5</v>
      </c>
    </row>
    <row r="169" spans="1:4" ht="31.5">
      <c r="A169" s="17" t="s">
        <v>200</v>
      </c>
      <c r="B169" s="17" t="s">
        <v>201</v>
      </c>
      <c r="C169" s="18">
        <v>2043.6</v>
      </c>
      <c r="D169" s="18">
        <v>2043.5</v>
      </c>
    </row>
    <row r="170" spans="1:4">
      <c r="A170" s="21" t="s">
        <v>202</v>
      </c>
      <c r="B170" s="21" t="s">
        <v>203</v>
      </c>
      <c r="C170" s="19">
        <f t="shared" ref="C170:D170" si="19">SUM(C171)</f>
        <v>591726.20000000007</v>
      </c>
      <c r="D170" s="19">
        <f t="shared" si="19"/>
        <v>590265.4</v>
      </c>
    </row>
    <row r="171" spans="1:4">
      <c r="A171" s="17" t="s">
        <v>204</v>
      </c>
      <c r="B171" s="17" t="s">
        <v>205</v>
      </c>
      <c r="C171" s="18">
        <f t="shared" ref="C171:D171" si="20">SUM(C173:C179)</f>
        <v>591726.20000000007</v>
      </c>
      <c r="D171" s="18">
        <f t="shared" si="20"/>
        <v>590265.4</v>
      </c>
    </row>
    <row r="172" spans="1:4">
      <c r="A172" s="17" t="s">
        <v>169</v>
      </c>
      <c r="B172" s="17"/>
      <c r="C172" s="18"/>
      <c r="D172" s="18"/>
    </row>
    <row r="173" spans="1:4">
      <c r="A173" s="17"/>
      <c r="B173" s="17" t="s">
        <v>206</v>
      </c>
      <c r="C173" s="18">
        <v>258.5</v>
      </c>
      <c r="D173" s="18">
        <v>258.5</v>
      </c>
    </row>
    <row r="174" spans="1:4">
      <c r="A174" s="17"/>
      <c r="B174" s="17" t="s">
        <v>207</v>
      </c>
      <c r="C174" s="18">
        <v>274.39999999999998</v>
      </c>
      <c r="D174" s="18">
        <v>274.39999999999998</v>
      </c>
    </row>
    <row r="175" spans="1:4">
      <c r="A175" s="17"/>
      <c r="B175" s="17" t="s">
        <v>208</v>
      </c>
      <c r="C175" s="18">
        <v>2039</v>
      </c>
      <c r="D175" s="18">
        <v>2038.9</v>
      </c>
    </row>
    <row r="176" spans="1:4" ht="33.75" customHeight="1">
      <c r="A176" s="17"/>
      <c r="B176" s="17" t="s">
        <v>209</v>
      </c>
      <c r="C176" s="18">
        <v>5300.4</v>
      </c>
      <c r="D176" s="18">
        <v>5164.8</v>
      </c>
    </row>
    <row r="177" spans="1:4" s="9" customFormat="1" ht="31.5">
      <c r="A177" s="17"/>
      <c r="B177" s="17" t="s">
        <v>210</v>
      </c>
      <c r="C177" s="18">
        <v>1293.0999999999999</v>
      </c>
      <c r="D177" s="18">
        <v>1258.5</v>
      </c>
    </row>
    <row r="178" spans="1:4" ht="31.5">
      <c r="A178" s="17"/>
      <c r="B178" s="17" t="s">
        <v>211</v>
      </c>
      <c r="C178" s="18">
        <v>1290.5</v>
      </c>
      <c r="D178" s="18">
        <v>0</v>
      </c>
    </row>
    <row r="179" spans="1:4" ht="126">
      <c r="A179" s="17"/>
      <c r="B179" s="17" t="s">
        <v>212</v>
      </c>
      <c r="C179" s="199">
        <v>581270.30000000005</v>
      </c>
      <c r="D179" s="199">
        <v>581270.30000000005</v>
      </c>
    </row>
    <row r="180" spans="1:4">
      <c r="A180" s="21" t="s">
        <v>213</v>
      </c>
      <c r="B180" s="21" t="s">
        <v>214</v>
      </c>
      <c r="C180" s="19">
        <f t="shared" ref="C180:D180" si="21">SUM(C181,C183)</f>
        <v>20736.3</v>
      </c>
      <c r="D180" s="19">
        <f t="shared" si="21"/>
        <v>20146.099999999999</v>
      </c>
    </row>
    <row r="181" spans="1:4" ht="47.25">
      <c r="A181" s="21" t="s">
        <v>215</v>
      </c>
      <c r="B181" s="21" t="s">
        <v>216</v>
      </c>
      <c r="C181" s="19">
        <f t="shared" ref="C181:D181" si="22">SUM(C182)</f>
        <v>13358.5</v>
      </c>
      <c r="D181" s="19">
        <f t="shared" si="22"/>
        <v>12768.3</v>
      </c>
    </row>
    <row r="182" spans="1:4" ht="63">
      <c r="A182" s="17" t="s">
        <v>217</v>
      </c>
      <c r="B182" s="17" t="s">
        <v>218</v>
      </c>
      <c r="C182" s="199">
        <v>13358.5</v>
      </c>
      <c r="D182" s="199">
        <v>12768.3</v>
      </c>
    </row>
    <row r="183" spans="1:4" ht="31.5">
      <c r="A183" s="21" t="s">
        <v>1017</v>
      </c>
      <c r="B183" s="21" t="s">
        <v>1006</v>
      </c>
      <c r="C183" s="10">
        <f>SUM(C185:C189)</f>
        <v>7377.8</v>
      </c>
      <c r="D183" s="10">
        <f>SUM(D185:D189)</f>
        <v>7377.8</v>
      </c>
    </row>
    <row r="184" spans="1:4">
      <c r="A184" s="17" t="s">
        <v>169</v>
      </c>
      <c r="B184" s="21"/>
      <c r="C184" s="10"/>
      <c r="D184" s="10"/>
    </row>
    <row r="185" spans="1:4" ht="47.25">
      <c r="A185" s="228"/>
      <c r="B185" s="17" t="s">
        <v>1079</v>
      </c>
      <c r="C185" s="199">
        <v>4937.8</v>
      </c>
      <c r="D185" s="199">
        <v>4937.8</v>
      </c>
    </row>
    <row r="186" spans="1:4" ht="15.75" hidden="1" customHeight="1">
      <c r="A186" s="229"/>
      <c r="B186" s="21" t="s">
        <v>219</v>
      </c>
      <c r="C186" s="19"/>
      <c r="D186" s="19"/>
    </row>
    <row r="187" spans="1:4" ht="15.75" hidden="1" customHeight="1">
      <c r="A187" s="229"/>
      <c r="B187" s="21" t="s">
        <v>220</v>
      </c>
      <c r="C187" s="19"/>
      <c r="D187" s="19"/>
    </row>
    <row r="188" spans="1:4" ht="15.75" hidden="1" customHeight="1">
      <c r="A188" s="229"/>
      <c r="B188" s="17" t="s">
        <v>220</v>
      </c>
      <c r="C188" s="18"/>
      <c r="D188" s="18"/>
    </row>
    <row r="189" spans="1:4">
      <c r="A189" s="230"/>
      <c r="B189" s="17" t="s">
        <v>1107</v>
      </c>
      <c r="C189" s="18">
        <v>2440</v>
      </c>
      <c r="D189" s="18">
        <v>2440</v>
      </c>
    </row>
    <row r="190" spans="1:4" ht="47.25">
      <c r="A190" s="200" t="s">
        <v>221</v>
      </c>
      <c r="B190" s="13" t="s">
        <v>222</v>
      </c>
      <c r="C190" s="19">
        <f t="shared" ref="C190:D190" si="23">SUM(C191:C192)</f>
        <v>-88.8</v>
      </c>
      <c r="D190" s="19">
        <f t="shared" si="23"/>
        <v>-88.8</v>
      </c>
    </row>
    <row r="191" spans="1:4" ht="31.5" hidden="1">
      <c r="A191" s="92" t="s">
        <v>223</v>
      </c>
      <c r="B191" s="92" t="s">
        <v>224</v>
      </c>
      <c r="C191" s="18"/>
      <c r="D191" s="18"/>
    </row>
    <row r="192" spans="1:4" ht="47.25">
      <c r="A192" s="92" t="s">
        <v>225</v>
      </c>
      <c r="B192" s="92" t="s">
        <v>226</v>
      </c>
      <c r="C192" s="18">
        <v>-88.8</v>
      </c>
      <c r="D192" s="18">
        <v>-88.8</v>
      </c>
    </row>
    <row r="193" spans="1:4" s="7" customFormat="1">
      <c r="A193" s="21" t="s">
        <v>227</v>
      </c>
      <c r="B193" s="21"/>
      <c r="C193" s="19">
        <f>SUM(C11,C106)</f>
        <v>2149865.5</v>
      </c>
      <c r="D193" s="19">
        <f>SUM(D11,D106)</f>
        <v>2127764.4000000004</v>
      </c>
    </row>
    <row r="194" spans="1:4">
      <c r="A194" s="17" t="s">
        <v>228</v>
      </c>
      <c r="B194" s="201"/>
      <c r="C194" s="201"/>
      <c r="D194" s="201"/>
    </row>
    <row r="195" spans="1:4">
      <c r="A195" s="218" t="s">
        <v>229</v>
      </c>
      <c r="B195" s="201"/>
      <c r="C195" s="219">
        <f>C193-C161</f>
        <v>1549361.1</v>
      </c>
      <c r="D195" s="219">
        <f>D193-D161</f>
        <v>1533033.2000000002</v>
      </c>
    </row>
    <row r="196" spans="1:4">
      <c r="A196" s="5"/>
      <c r="B196" s="5"/>
      <c r="C196" s="223"/>
    </row>
    <row r="197" spans="1:4">
      <c r="A197" s="5"/>
      <c r="B197" s="5"/>
    </row>
    <row r="198" spans="1:4">
      <c r="A198" s="5"/>
      <c r="B198" s="5"/>
    </row>
  </sheetData>
  <mergeCells count="2">
    <mergeCell ref="A185:A189"/>
    <mergeCell ref="A6:D6"/>
  </mergeCells>
  <pageMargins left="0.78740157480314965" right="0.31496062992125984" top="0.39370078740157483" bottom="0.39370078740157483" header="0.11811023622047245" footer="0.31496062992125984"/>
  <pageSetup paperSize="9" scale="68" fitToHeight="14" orientation="portrait" r:id="rId1"/>
  <headerFooter differentFirst="1">
    <oddHeader xml:space="preserve">&amp;C&amp;P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4"/>
  <sheetViews>
    <sheetView zoomScale="85" zoomScaleNormal="85" workbookViewId="0">
      <selection activeCell="H5" sqref="H5"/>
    </sheetView>
  </sheetViews>
  <sheetFormatPr defaultRowHeight="15"/>
  <cols>
    <col min="1" max="1" width="65.7109375" style="56" customWidth="1"/>
    <col min="2" max="2" width="4" style="56" hidden="1" customWidth="1"/>
    <col min="3" max="4" width="3.7109375" style="57" customWidth="1"/>
    <col min="5" max="5" width="16.7109375" style="57" customWidth="1"/>
    <col min="6" max="6" width="4.7109375" style="57" customWidth="1"/>
    <col min="7" max="7" width="16.42578125" style="47" customWidth="1"/>
    <col min="8" max="8" width="15.42578125" style="54" customWidth="1"/>
    <col min="9" max="10" width="9.85546875" style="54" bestFit="1" customWidth="1"/>
    <col min="11" max="256" width="9.140625" style="54"/>
    <col min="257" max="257" width="65.7109375" style="54" customWidth="1"/>
    <col min="258" max="258" width="0" style="54" hidden="1" customWidth="1"/>
    <col min="259" max="260" width="3.7109375" style="54" customWidth="1"/>
    <col min="261" max="261" width="16.7109375" style="54" customWidth="1"/>
    <col min="262" max="262" width="4.7109375" style="54" customWidth="1"/>
    <col min="263" max="263" width="12.7109375" style="54" customWidth="1"/>
    <col min="264" max="264" width="9.140625" style="54"/>
    <col min="265" max="265" width="9.85546875" style="54" bestFit="1" customWidth="1"/>
    <col min="266" max="512" width="9.140625" style="54"/>
    <col min="513" max="513" width="65.7109375" style="54" customWidth="1"/>
    <col min="514" max="514" width="0" style="54" hidden="1" customWidth="1"/>
    <col min="515" max="516" width="3.7109375" style="54" customWidth="1"/>
    <col min="517" max="517" width="16.7109375" style="54" customWidth="1"/>
    <col min="518" max="518" width="4.7109375" style="54" customWidth="1"/>
    <col min="519" max="519" width="12.7109375" style="54" customWidth="1"/>
    <col min="520" max="520" width="9.140625" style="54"/>
    <col min="521" max="521" width="9.85546875" style="54" bestFit="1" customWidth="1"/>
    <col min="522" max="768" width="9.140625" style="54"/>
    <col min="769" max="769" width="65.7109375" style="54" customWidth="1"/>
    <col min="770" max="770" width="0" style="54" hidden="1" customWidth="1"/>
    <col min="771" max="772" width="3.7109375" style="54" customWidth="1"/>
    <col min="773" max="773" width="16.7109375" style="54" customWidth="1"/>
    <col min="774" max="774" width="4.7109375" style="54" customWidth="1"/>
    <col min="775" max="775" width="12.7109375" style="54" customWidth="1"/>
    <col min="776" max="776" width="9.140625" style="54"/>
    <col min="777" max="777" width="9.85546875" style="54" bestFit="1" customWidth="1"/>
    <col min="778" max="1024" width="9.140625" style="54"/>
    <col min="1025" max="1025" width="65.7109375" style="54" customWidth="1"/>
    <col min="1026" max="1026" width="0" style="54" hidden="1" customWidth="1"/>
    <col min="1027" max="1028" width="3.7109375" style="54" customWidth="1"/>
    <col min="1029" max="1029" width="16.7109375" style="54" customWidth="1"/>
    <col min="1030" max="1030" width="4.7109375" style="54" customWidth="1"/>
    <col min="1031" max="1031" width="12.7109375" style="54" customWidth="1"/>
    <col min="1032" max="1032" width="9.140625" style="54"/>
    <col min="1033" max="1033" width="9.85546875" style="54" bestFit="1" customWidth="1"/>
    <col min="1034" max="1280" width="9.140625" style="54"/>
    <col min="1281" max="1281" width="65.7109375" style="54" customWidth="1"/>
    <col min="1282" max="1282" width="0" style="54" hidden="1" customWidth="1"/>
    <col min="1283" max="1284" width="3.7109375" style="54" customWidth="1"/>
    <col min="1285" max="1285" width="16.7109375" style="54" customWidth="1"/>
    <col min="1286" max="1286" width="4.7109375" style="54" customWidth="1"/>
    <col min="1287" max="1287" width="12.7109375" style="54" customWidth="1"/>
    <col min="1288" max="1288" width="9.140625" style="54"/>
    <col min="1289" max="1289" width="9.85546875" style="54" bestFit="1" customWidth="1"/>
    <col min="1290" max="1536" width="9.140625" style="54"/>
    <col min="1537" max="1537" width="65.7109375" style="54" customWidth="1"/>
    <col min="1538" max="1538" width="0" style="54" hidden="1" customWidth="1"/>
    <col min="1539" max="1540" width="3.7109375" style="54" customWidth="1"/>
    <col min="1541" max="1541" width="16.7109375" style="54" customWidth="1"/>
    <col min="1542" max="1542" width="4.7109375" style="54" customWidth="1"/>
    <col min="1543" max="1543" width="12.7109375" style="54" customWidth="1"/>
    <col min="1544" max="1544" width="9.140625" style="54"/>
    <col min="1545" max="1545" width="9.85546875" style="54" bestFit="1" customWidth="1"/>
    <col min="1546" max="1792" width="9.140625" style="54"/>
    <col min="1793" max="1793" width="65.7109375" style="54" customWidth="1"/>
    <col min="1794" max="1794" width="0" style="54" hidden="1" customWidth="1"/>
    <col min="1795" max="1796" width="3.7109375" style="54" customWidth="1"/>
    <col min="1797" max="1797" width="16.7109375" style="54" customWidth="1"/>
    <col min="1798" max="1798" width="4.7109375" style="54" customWidth="1"/>
    <col min="1799" max="1799" width="12.7109375" style="54" customWidth="1"/>
    <col min="1800" max="1800" width="9.140625" style="54"/>
    <col min="1801" max="1801" width="9.85546875" style="54" bestFit="1" customWidth="1"/>
    <col min="1802" max="2048" width="9.140625" style="54"/>
    <col min="2049" max="2049" width="65.7109375" style="54" customWidth="1"/>
    <col min="2050" max="2050" width="0" style="54" hidden="1" customWidth="1"/>
    <col min="2051" max="2052" width="3.7109375" style="54" customWidth="1"/>
    <col min="2053" max="2053" width="16.7109375" style="54" customWidth="1"/>
    <col min="2054" max="2054" width="4.7109375" style="54" customWidth="1"/>
    <col min="2055" max="2055" width="12.7109375" style="54" customWidth="1"/>
    <col min="2056" max="2056" width="9.140625" style="54"/>
    <col min="2057" max="2057" width="9.85546875" style="54" bestFit="1" customWidth="1"/>
    <col min="2058" max="2304" width="9.140625" style="54"/>
    <col min="2305" max="2305" width="65.7109375" style="54" customWidth="1"/>
    <col min="2306" max="2306" width="0" style="54" hidden="1" customWidth="1"/>
    <col min="2307" max="2308" width="3.7109375" style="54" customWidth="1"/>
    <col min="2309" max="2309" width="16.7109375" style="54" customWidth="1"/>
    <col min="2310" max="2310" width="4.7109375" style="54" customWidth="1"/>
    <col min="2311" max="2311" width="12.7109375" style="54" customWidth="1"/>
    <col min="2312" max="2312" width="9.140625" style="54"/>
    <col min="2313" max="2313" width="9.85546875" style="54" bestFit="1" customWidth="1"/>
    <col min="2314" max="2560" width="9.140625" style="54"/>
    <col min="2561" max="2561" width="65.7109375" style="54" customWidth="1"/>
    <col min="2562" max="2562" width="0" style="54" hidden="1" customWidth="1"/>
    <col min="2563" max="2564" width="3.7109375" style="54" customWidth="1"/>
    <col min="2565" max="2565" width="16.7109375" style="54" customWidth="1"/>
    <col min="2566" max="2566" width="4.7109375" style="54" customWidth="1"/>
    <col min="2567" max="2567" width="12.7109375" style="54" customWidth="1"/>
    <col min="2568" max="2568" width="9.140625" style="54"/>
    <col min="2569" max="2569" width="9.85546875" style="54" bestFit="1" customWidth="1"/>
    <col min="2570" max="2816" width="9.140625" style="54"/>
    <col min="2817" max="2817" width="65.7109375" style="54" customWidth="1"/>
    <col min="2818" max="2818" width="0" style="54" hidden="1" customWidth="1"/>
    <col min="2819" max="2820" width="3.7109375" style="54" customWidth="1"/>
    <col min="2821" max="2821" width="16.7109375" style="54" customWidth="1"/>
    <col min="2822" max="2822" width="4.7109375" style="54" customWidth="1"/>
    <col min="2823" max="2823" width="12.7109375" style="54" customWidth="1"/>
    <col min="2824" max="2824" width="9.140625" style="54"/>
    <col min="2825" max="2825" width="9.85546875" style="54" bestFit="1" customWidth="1"/>
    <col min="2826" max="3072" width="9.140625" style="54"/>
    <col min="3073" max="3073" width="65.7109375" style="54" customWidth="1"/>
    <col min="3074" max="3074" width="0" style="54" hidden="1" customWidth="1"/>
    <col min="3075" max="3076" width="3.7109375" style="54" customWidth="1"/>
    <col min="3077" max="3077" width="16.7109375" style="54" customWidth="1"/>
    <col min="3078" max="3078" width="4.7109375" style="54" customWidth="1"/>
    <col min="3079" max="3079" width="12.7109375" style="54" customWidth="1"/>
    <col min="3080" max="3080" width="9.140625" style="54"/>
    <col min="3081" max="3081" width="9.85546875" style="54" bestFit="1" customWidth="1"/>
    <col min="3082" max="3328" width="9.140625" style="54"/>
    <col min="3329" max="3329" width="65.7109375" style="54" customWidth="1"/>
    <col min="3330" max="3330" width="0" style="54" hidden="1" customWidth="1"/>
    <col min="3331" max="3332" width="3.7109375" style="54" customWidth="1"/>
    <col min="3333" max="3333" width="16.7109375" style="54" customWidth="1"/>
    <col min="3334" max="3334" width="4.7109375" style="54" customWidth="1"/>
    <col min="3335" max="3335" width="12.7109375" style="54" customWidth="1"/>
    <col min="3336" max="3336" width="9.140625" style="54"/>
    <col min="3337" max="3337" width="9.85546875" style="54" bestFit="1" customWidth="1"/>
    <col min="3338" max="3584" width="9.140625" style="54"/>
    <col min="3585" max="3585" width="65.7109375" style="54" customWidth="1"/>
    <col min="3586" max="3586" width="0" style="54" hidden="1" customWidth="1"/>
    <col min="3587" max="3588" width="3.7109375" style="54" customWidth="1"/>
    <col min="3589" max="3589" width="16.7109375" style="54" customWidth="1"/>
    <col min="3590" max="3590" width="4.7109375" style="54" customWidth="1"/>
    <col min="3591" max="3591" width="12.7109375" style="54" customWidth="1"/>
    <col min="3592" max="3592" width="9.140625" style="54"/>
    <col min="3593" max="3593" width="9.85546875" style="54" bestFit="1" customWidth="1"/>
    <col min="3594" max="3840" width="9.140625" style="54"/>
    <col min="3841" max="3841" width="65.7109375" style="54" customWidth="1"/>
    <col min="3842" max="3842" width="0" style="54" hidden="1" customWidth="1"/>
    <col min="3843" max="3844" width="3.7109375" style="54" customWidth="1"/>
    <col min="3845" max="3845" width="16.7109375" style="54" customWidth="1"/>
    <col min="3846" max="3846" width="4.7109375" style="54" customWidth="1"/>
    <col min="3847" max="3847" width="12.7109375" style="54" customWidth="1"/>
    <col min="3848" max="3848" width="9.140625" style="54"/>
    <col min="3849" max="3849" width="9.85546875" style="54" bestFit="1" customWidth="1"/>
    <col min="3850" max="4096" width="9.140625" style="54"/>
    <col min="4097" max="4097" width="65.7109375" style="54" customWidth="1"/>
    <col min="4098" max="4098" width="0" style="54" hidden="1" customWidth="1"/>
    <col min="4099" max="4100" width="3.7109375" style="54" customWidth="1"/>
    <col min="4101" max="4101" width="16.7109375" style="54" customWidth="1"/>
    <col min="4102" max="4102" width="4.7109375" style="54" customWidth="1"/>
    <col min="4103" max="4103" width="12.7109375" style="54" customWidth="1"/>
    <col min="4104" max="4104" width="9.140625" style="54"/>
    <col min="4105" max="4105" width="9.85546875" style="54" bestFit="1" customWidth="1"/>
    <col min="4106" max="4352" width="9.140625" style="54"/>
    <col min="4353" max="4353" width="65.7109375" style="54" customWidth="1"/>
    <col min="4354" max="4354" width="0" style="54" hidden="1" customWidth="1"/>
    <col min="4355" max="4356" width="3.7109375" style="54" customWidth="1"/>
    <col min="4357" max="4357" width="16.7109375" style="54" customWidth="1"/>
    <col min="4358" max="4358" width="4.7109375" style="54" customWidth="1"/>
    <col min="4359" max="4359" width="12.7109375" style="54" customWidth="1"/>
    <col min="4360" max="4360" width="9.140625" style="54"/>
    <col min="4361" max="4361" width="9.85546875" style="54" bestFit="1" customWidth="1"/>
    <col min="4362" max="4608" width="9.140625" style="54"/>
    <col min="4609" max="4609" width="65.7109375" style="54" customWidth="1"/>
    <col min="4610" max="4610" width="0" style="54" hidden="1" customWidth="1"/>
    <col min="4611" max="4612" width="3.7109375" style="54" customWidth="1"/>
    <col min="4613" max="4613" width="16.7109375" style="54" customWidth="1"/>
    <col min="4614" max="4614" width="4.7109375" style="54" customWidth="1"/>
    <col min="4615" max="4615" width="12.7109375" style="54" customWidth="1"/>
    <col min="4616" max="4616" width="9.140625" style="54"/>
    <col min="4617" max="4617" width="9.85546875" style="54" bestFit="1" customWidth="1"/>
    <col min="4618" max="4864" width="9.140625" style="54"/>
    <col min="4865" max="4865" width="65.7109375" style="54" customWidth="1"/>
    <col min="4866" max="4866" width="0" style="54" hidden="1" customWidth="1"/>
    <col min="4867" max="4868" width="3.7109375" style="54" customWidth="1"/>
    <col min="4869" max="4869" width="16.7109375" style="54" customWidth="1"/>
    <col min="4870" max="4870" width="4.7109375" style="54" customWidth="1"/>
    <col min="4871" max="4871" width="12.7109375" style="54" customWidth="1"/>
    <col min="4872" max="4872" width="9.140625" style="54"/>
    <col min="4873" max="4873" width="9.85546875" style="54" bestFit="1" customWidth="1"/>
    <col min="4874" max="5120" width="9.140625" style="54"/>
    <col min="5121" max="5121" width="65.7109375" style="54" customWidth="1"/>
    <col min="5122" max="5122" width="0" style="54" hidden="1" customWidth="1"/>
    <col min="5123" max="5124" width="3.7109375" style="54" customWidth="1"/>
    <col min="5125" max="5125" width="16.7109375" style="54" customWidth="1"/>
    <col min="5126" max="5126" width="4.7109375" style="54" customWidth="1"/>
    <col min="5127" max="5127" width="12.7109375" style="54" customWidth="1"/>
    <col min="5128" max="5128" width="9.140625" style="54"/>
    <col min="5129" max="5129" width="9.85546875" style="54" bestFit="1" customWidth="1"/>
    <col min="5130" max="5376" width="9.140625" style="54"/>
    <col min="5377" max="5377" width="65.7109375" style="54" customWidth="1"/>
    <col min="5378" max="5378" width="0" style="54" hidden="1" customWidth="1"/>
    <col min="5379" max="5380" width="3.7109375" style="54" customWidth="1"/>
    <col min="5381" max="5381" width="16.7109375" style="54" customWidth="1"/>
    <col min="5382" max="5382" width="4.7109375" style="54" customWidth="1"/>
    <col min="5383" max="5383" width="12.7109375" style="54" customWidth="1"/>
    <col min="5384" max="5384" width="9.140625" style="54"/>
    <col min="5385" max="5385" width="9.85546875" style="54" bestFit="1" customWidth="1"/>
    <col min="5386" max="5632" width="9.140625" style="54"/>
    <col min="5633" max="5633" width="65.7109375" style="54" customWidth="1"/>
    <col min="5634" max="5634" width="0" style="54" hidden="1" customWidth="1"/>
    <col min="5635" max="5636" width="3.7109375" style="54" customWidth="1"/>
    <col min="5637" max="5637" width="16.7109375" style="54" customWidth="1"/>
    <col min="5638" max="5638" width="4.7109375" style="54" customWidth="1"/>
    <col min="5639" max="5639" width="12.7109375" style="54" customWidth="1"/>
    <col min="5640" max="5640" width="9.140625" style="54"/>
    <col min="5641" max="5641" width="9.85546875" style="54" bestFit="1" customWidth="1"/>
    <col min="5642" max="5888" width="9.140625" style="54"/>
    <col min="5889" max="5889" width="65.7109375" style="54" customWidth="1"/>
    <col min="5890" max="5890" width="0" style="54" hidden="1" customWidth="1"/>
    <col min="5891" max="5892" width="3.7109375" style="54" customWidth="1"/>
    <col min="5893" max="5893" width="16.7109375" style="54" customWidth="1"/>
    <col min="5894" max="5894" width="4.7109375" style="54" customWidth="1"/>
    <col min="5895" max="5895" width="12.7109375" style="54" customWidth="1"/>
    <col min="5896" max="5896" width="9.140625" style="54"/>
    <col min="5897" max="5897" width="9.85546875" style="54" bestFit="1" customWidth="1"/>
    <col min="5898" max="6144" width="9.140625" style="54"/>
    <col min="6145" max="6145" width="65.7109375" style="54" customWidth="1"/>
    <col min="6146" max="6146" width="0" style="54" hidden="1" customWidth="1"/>
    <col min="6147" max="6148" width="3.7109375" style="54" customWidth="1"/>
    <col min="6149" max="6149" width="16.7109375" style="54" customWidth="1"/>
    <col min="6150" max="6150" width="4.7109375" style="54" customWidth="1"/>
    <col min="6151" max="6151" width="12.7109375" style="54" customWidth="1"/>
    <col min="6152" max="6152" width="9.140625" style="54"/>
    <col min="6153" max="6153" width="9.85546875" style="54" bestFit="1" customWidth="1"/>
    <col min="6154" max="6400" width="9.140625" style="54"/>
    <col min="6401" max="6401" width="65.7109375" style="54" customWidth="1"/>
    <col min="6402" max="6402" width="0" style="54" hidden="1" customWidth="1"/>
    <col min="6403" max="6404" width="3.7109375" style="54" customWidth="1"/>
    <col min="6405" max="6405" width="16.7109375" style="54" customWidth="1"/>
    <col min="6406" max="6406" width="4.7109375" style="54" customWidth="1"/>
    <col min="6407" max="6407" width="12.7109375" style="54" customWidth="1"/>
    <col min="6408" max="6408" width="9.140625" style="54"/>
    <col min="6409" max="6409" width="9.85546875" style="54" bestFit="1" customWidth="1"/>
    <col min="6410" max="6656" width="9.140625" style="54"/>
    <col min="6657" max="6657" width="65.7109375" style="54" customWidth="1"/>
    <col min="6658" max="6658" width="0" style="54" hidden="1" customWidth="1"/>
    <col min="6659" max="6660" width="3.7109375" style="54" customWidth="1"/>
    <col min="6661" max="6661" width="16.7109375" style="54" customWidth="1"/>
    <col min="6662" max="6662" width="4.7109375" style="54" customWidth="1"/>
    <col min="6663" max="6663" width="12.7109375" style="54" customWidth="1"/>
    <col min="6664" max="6664" width="9.140625" style="54"/>
    <col min="6665" max="6665" width="9.85546875" style="54" bestFit="1" customWidth="1"/>
    <col min="6666" max="6912" width="9.140625" style="54"/>
    <col min="6913" max="6913" width="65.7109375" style="54" customWidth="1"/>
    <col min="6914" max="6914" width="0" style="54" hidden="1" customWidth="1"/>
    <col min="6915" max="6916" width="3.7109375" style="54" customWidth="1"/>
    <col min="6917" max="6917" width="16.7109375" style="54" customWidth="1"/>
    <col min="6918" max="6918" width="4.7109375" style="54" customWidth="1"/>
    <col min="6919" max="6919" width="12.7109375" style="54" customWidth="1"/>
    <col min="6920" max="6920" width="9.140625" style="54"/>
    <col min="6921" max="6921" width="9.85546875" style="54" bestFit="1" customWidth="1"/>
    <col min="6922" max="7168" width="9.140625" style="54"/>
    <col min="7169" max="7169" width="65.7109375" style="54" customWidth="1"/>
    <col min="7170" max="7170" width="0" style="54" hidden="1" customWidth="1"/>
    <col min="7171" max="7172" width="3.7109375" style="54" customWidth="1"/>
    <col min="7173" max="7173" width="16.7109375" style="54" customWidth="1"/>
    <col min="7174" max="7174" width="4.7109375" style="54" customWidth="1"/>
    <col min="7175" max="7175" width="12.7109375" style="54" customWidth="1"/>
    <col min="7176" max="7176" width="9.140625" style="54"/>
    <col min="7177" max="7177" width="9.85546875" style="54" bestFit="1" customWidth="1"/>
    <col min="7178" max="7424" width="9.140625" style="54"/>
    <col min="7425" max="7425" width="65.7109375" style="54" customWidth="1"/>
    <col min="7426" max="7426" width="0" style="54" hidden="1" customWidth="1"/>
    <col min="7427" max="7428" width="3.7109375" style="54" customWidth="1"/>
    <col min="7429" max="7429" width="16.7109375" style="54" customWidth="1"/>
    <col min="7430" max="7430" width="4.7109375" style="54" customWidth="1"/>
    <col min="7431" max="7431" width="12.7109375" style="54" customWidth="1"/>
    <col min="7432" max="7432" width="9.140625" style="54"/>
    <col min="7433" max="7433" width="9.85546875" style="54" bestFit="1" customWidth="1"/>
    <col min="7434" max="7680" width="9.140625" style="54"/>
    <col min="7681" max="7681" width="65.7109375" style="54" customWidth="1"/>
    <col min="7682" max="7682" width="0" style="54" hidden="1" customWidth="1"/>
    <col min="7683" max="7684" width="3.7109375" style="54" customWidth="1"/>
    <col min="7685" max="7685" width="16.7109375" style="54" customWidth="1"/>
    <col min="7686" max="7686" width="4.7109375" style="54" customWidth="1"/>
    <col min="7687" max="7687" width="12.7109375" style="54" customWidth="1"/>
    <col min="7688" max="7688" width="9.140625" style="54"/>
    <col min="7689" max="7689" width="9.85546875" style="54" bestFit="1" customWidth="1"/>
    <col min="7690" max="7936" width="9.140625" style="54"/>
    <col min="7937" max="7937" width="65.7109375" style="54" customWidth="1"/>
    <col min="7938" max="7938" width="0" style="54" hidden="1" customWidth="1"/>
    <col min="7939" max="7940" width="3.7109375" style="54" customWidth="1"/>
    <col min="7941" max="7941" width="16.7109375" style="54" customWidth="1"/>
    <col min="7942" max="7942" width="4.7109375" style="54" customWidth="1"/>
    <col min="7943" max="7943" width="12.7109375" style="54" customWidth="1"/>
    <col min="7944" max="7944" width="9.140625" style="54"/>
    <col min="7945" max="7945" width="9.85546875" style="54" bestFit="1" customWidth="1"/>
    <col min="7946" max="8192" width="9.140625" style="54"/>
    <col min="8193" max="8193" width="65.7109375" style="54" customWidth="1"/>
    <col min="8194" max="8194" width="0" style="54" hidden="1" customWidth="1"/>
    <col min="8195" max="8196" width="3.7109375" style="54" customWidth="1"/>
    <col min="8197" max="8197" width="16.7109375" style="54" customWidth="1"/>
    <col min="8198" max="8198" width="4.7109375" style="54" customWidth="1"/>
    <col min="8199" max="8199" width="12.7109375" style="54" customWidth="1"/>
    <col min="8200" max="8200" width="9.140625" style="54"/>
    <col min="8201" max="8201" width="9.85546875" style="54" bestFit="1" customWidth="1"/>
    <col min="8202" max="8448" width="9.140625" style="54"/>
    <col min="8449" max="8449" width="65.7109375" style="54" customWidth="1"/>
    <col min="8450" max="8450" width="0" style="54" hidden="1" customWidth="1"/>
    <col min="8451" max="8452" width="3.7109375" style="54" customWidth="1"/>
    <col min="8453" max="8453" width="16.7109375" style="54" customWidth="1"/>
    <col min="8454" max="8454" width="4.7109375" style="54" customWidth="1"/>
    <col min="8455" max="8455" width="12.7109375" style="54" customWidth="1"/>
    <col min="8456" max="8456" width="9.140625" style="54"/>
    <col min="8457" max="8457" width="9.85546875" style="54" bestFit="1" customWidth="1"/>
    <col min="8458" max="8704" width="9.140625" style="54"/>
    <col min="8705" max="8705" width="65.7109375" style="54" customWidth="1"/>
    <col min="8706" max="8706" width="0" style="54" hidden="1" customWidth="1"/>
    <col min="8707" max="8708" width="3.7109375" style="54" customWidth="1"/>
    <col min="8709" max="8709" width="16.7109375" style="54" customWidth="1"/>
    <col min="8710" max="8710" width="4.7109375" style="54" customWidth="1"/>
    <col min="8711" max="8711" width="12.7109375" style="54" customWidth="1"/>
    <col min="8712" max="8712" width="9.140625" style="54"/>
    <col min="8713" max="8713" width="9.85546875" style="54" bestFit="1" customWidth="1"/>
    <col min="8714" max="8960" width="9.140625" style="54"/>
    <col min="8961" max="8961" width="65.7109375" style="54" customWidth="1"/>
    <col min="8962" max="8962" width="0" style="54" hidden="1" customWidth="1"/>
    <col min="8963" max="8964" width="3.7109375" style="54" customWidth="1"/>
    <col min="8965" max="8965" width="16.7109375" style="54" customWidth="1"/>
    <col min="8966" max="8966" width="4.7109375" style="54" customWidth="1"/>
    <col min="8967" max="8967" width="12.7109375" style="54" customWidth="1"/>
    <col min="8968" max="8968" width="9.140625" style="54"/>
    <col min="8969" max="8969" width="9.85546875" style="54" bestFit="1" customWidth="1"/>
    <col min="8970" max="9216" width="9.140625" style="54"/>
    <col min="9217" max="9217" width="65.7109375" style="54" customWidth="1"/>
    <col min="9218" max="9218" width="0" style="54" hidden="1" customWidth="1"/>
    <col min="9219" max="9220" width="3.7109375" style="54" customWidth="1"/>
    <col min="9221" max="9221" width="16.7109375" style="54" customWidth="1"/>
    <col min="9222" max="9222" width="4.7109375" style="54" customWidth="1"/>
    <col min="9223" max="9223" width="12.7109375" style="54" customWidth="1"/>
    <col min="9224" max="9224" width="9.140625" style="54"/>
    <col min="9225" max="9225" width="9.85546875" style="54" bestFit="1" customWidth="1"/>
    <col min="9226" max="9472" width="9.140625" style="54"/>
    <col min="9473" max="9473" width="65.7109375" style="54" customWidth="1"/>
    <col min="9474" max="9474" width="0" style="54" hidden="1" customWidth="1"/>
    <col min="9475" max="9476" width="3.7109375" style="54" customWidth="1"/>
    <col min="9477" max="9477" width="16.7109375" style="54" customWidth="1"/>
    <col min="9478" max="9478" width="4.7109375" style="54" customWidth="1"/>
    <col min="9479" max="9479" width="12.7109375" style="54" customWidth="1"/>
    <col min="9480" max="9480" width="9.140625" style="54"/>
    <col min="9481" max="9481" width="9.85546875" style="54" bestFit="1" customWidth="1"/>
    <col min="9482" max="9728" width="9.140625" style="54"/>
    <col min="9729" max="9729" width="65.7109375" style="54" customWidth="1"/>
    <col min="9730" max="9730" width="0" style="54" hidden="1" customWidth="1"/>
    <col min="9731" max="9732" width="3.7109375" style="54" customWidth="1"/>
    <col min="9733" max="9733" width="16.7109375" style="54" customWidth="1"/>
    <col min="9734" max="9734" width="4.7109375" style="54" customWidth="1"/>
    <col min="9735" max="9735" width="12.7109375" style="54" customWidth="1"/>
    <col min="9736" max="9736" width="9.140625" style="54"/>
    <col min="9737" max="9737" width="9.85546875" style="54" bestFit="1" customWidth="1"/>
    <col min="9738" max="9984" width="9.140625" style="54"/>
    <col min="9985" max="9985" width="65.7109375" style="54" customWidth="1"/>
    <col min="9986" max="9986" width="0" style="54" hidden="1" customWidth="1"/>
    <col min="9987" max="9988" width="3.7109375" style="54" customWidth="1"/>
    <col min="9989" max="9989" width="16.7109375" style="54" customWidth="1"/>
    <col min="9990" max="9990" width="4.7109375" style="54" customWidth="1"/>
    <col min="9991" max="9991" width="12.7109375" style="54" customWidth="1"/>
    <col min="9992" max="9992" width="9.140625" style="54"/>
    <col min="9993" max="9993" width="9.85546875" style="54" bestFit="1" customWidth="1"/>
    <col min="9994" max="10240" width="9.140625" style="54"/>
    <col min="10241" max="10241" width="65.7109375" style="54" customWidth="1"/>
    <col min="10242" max="10242" width="0" style="54" hidden="1" customWidth="1"/>
    <col min="10243" max="10244" width="3.7109375" style="54" customWidth="1"/>
    <col min="10245" max="10245" width="16.7109375" style="54" customWidth="1"/>
    <col min="10246" max="10246" width="4.7109375" style="54" customWidth="1"/>
    <col min="10247" max="10247" width="12.7109375" style="54" customWidth="1"/>
    <col min="10248" max="10248" width="9.140625" style="54"/>
    <col min="10249" max="10249" width="9.85546875" style="54" bestFit="1" customWidth="1"/>
    <col min="10250" max="10496" width="9.140625" style="54"/>
    <col min="10497" max="10497" width="65.7109375" style="54" customWidth="1"/>
    <col min="10498" max="10498" width="0" style="54" hidden="1" customWidth="1"/>
    <col min="10499" max="10500" width="3.7109375" style="54" customWidth="1"/>
    <col min="10501" max="10501" width="16.7109375" style="54" customWidth="1"/>
    <col min="10502" max="10502" width="4.7109375" style="54" customWidth="1"/>
    <col min="10503" max="10503" width="12.7109375" style="54" customWidth="1"/>
    <col min="10504" max="10504" width="9.140625" style="54"/>
    <col min="10505" max="10505" width="9.85546875" style="54" bestFit="1" customWidth="1"/>
    <col min="10506" max="10752" width="9.140625" style="54"/>
    <col min="10753" max="10753" width="65.7109375" style="54" customWidth="1"/>
    <col min="10754" max="10754" width="0" style="54" hidden="1" customWidth="1"/>
    <col min="10755" max="10756" width="3.7109375" style="54" customWidth="1"/>
    <col min="10757" max="10757" width="16.7109375" style="54" customWidth="1"/>
    <col min="10758" max="10758" width="4.7109375" style="54" customWidth="1"/>
    <col min="10759" max="10759" width="12.7109375" style="54" customWidth="1"/>
    <col min="10760" max="10760" width="9.140625" style="54"/>
    <col min="10761" max="10761" width="9.85546875" style="54" bestFit="1" customWidth="1"/>
    <col min="10762" max="11008" width="9.140625" style="54"/>
    <col min="11009" max="11009" width="65.7109375" style="54" customWidth="1"/>
    <col min="11010" max="11010" width="0" style="54" hidden="1" customWidth="1"/>
    <col min="11011" max="11012" width="3.7109375" style="54" customWidth="1"/>
    <col min="11013" max="11013" width="16.7109375" style="54" customWidth="1"/>
    <col min="11014" max="11014" width="4.7109375" style="54" customWidth="1"/>
    <col min="11015" max="11015" width="12.7109375" style="54" customWidth="1"/>
    <col min="11016" max="11016" width="9.140625" style="54"/>
    <col min="11017" max="11017" width="9.85546875" style="54" bestFit="1" customWidth="1"/>
    <col min="11018" max="11264" width="9.140625" style="54"/>
    <col min="11265" max="11265" width="65.7109375" style="54" customWidth="1"/>
    <col min="11266" max="11266" width="0" style="54" hidden="1" customWidth="1"/>
    <col min="11267" max="11268" width="3.7109375" style="54" customWidth="1"/>
    <col min="11269" max="11269" width="16.7109375" style="54" customWidth="1"/>
    <col min="11270" max="11270" width="4.7109375" style="54" customWidth="1"/>
    <col min="11271" max="11271" width="12.7109375" style="54" customWidth="1"/>
    <col min="11272" max="11272" width="9.140625" style="54"/>
    <col min="11273" max="11273" width="9.85546875" style="54" bestFit="1" customWidth="1"/>
    <col min="11274" max="11520" width="9.140625" style="54"/>
    <col min="11521" max="11521" width="65.7109375" style="54" customWidth="1"/>
    <col min="11522" max="11522" width="0" style="54" hidden="1" customWidth="1"/>
    <col min="11523" max="11524" width="3.7109375" style="54" customWidth="1"/>
    <col min="11525" max="11525" width="16.7109375" style="54" customWidth="1"/>
    <col min="11526" max="11526" width="4.7109375" style="54" customWidth="1"/>
    <col min="11527" max="11527" width="12.7109375" style="54" customWidth="1"/>
    <col min="11528" max="11528" width="9.140625" style="54"/>
    <col min="11529" max="11529" width="9.85546875" style="54" bestFit="1" customWidth="1"/>
    <col min="11530" max="11776" width="9.140625" style="54"/>
    <col min="11777" max="11777" width="65.7109375" style="54" customWidth="1"/>
    <col min="11778" max="11778" width="0" style="54" hidden="1" customWidth="1"/>
    <col min="11779" max="11780" width="3.7109375" style="54" customWidth="1"/>
    <col min="11781" max="11781" width="16.7109375" style="54" customWidth="1"/>
    <col min="11782" max="11782" width="4.7109375" style="54" customWidth="1"/>
    <col min="11783" max="11783" width="12.7109375" style="54" customWidth="1"/>
    <col min="11784" max="11784" width="9.140625" style="54"/>
    <col min="11785" max="11785" width="9.85546875" style="54" bestFit="1" customWidth="1"/>
    <col min="11786" max="12032" width="9.140625" style="54"/>
    <col min="12033" max="12033" width="65.7109375" style="54" customWidth="1"/>
    <col min="12034" max="12034" width="0" style="54" hidden="1" customWidth="1"/>
    <col min="12035" max="12036" width="3.7109375" style="54" customWidth="1"/>
    <col min="12037" max="12037" width="16.7109375" style="54" customWidth="1"/>
    <col min="12038" max="12038" width="4.7109375" style="54" customWidth="1"/>
    <col min="12039" max="12039" width="12.7109375" style="54" customWidth="1"/>
    <col min="12040" max="12040" width="9.140625" style="54"/>
    <col min="12041" max="12041" width="9.85546875" style="54" bestFit="1" customWidth="1"/>
    <col min="12042" max="12288" width="9.140625" style="54"/>
    <col min="12289" max="12289" width="65.7109375" style="54" customWidth="1"/>
    <col min="12290" max="12290" width="0" style="54" hidden="1" customWidth="1"/>
    <col min="12291" max="12292" width="3.7109375" style="54" customWidth="1"/>
    <col min="12293" max="12293" width="16.7109375" style="54" customWidth="1"/>
    <col min="12294" max="12294" width="4.7109375" style="54" customWidth="1"/>
    <col min="12295" max="12295" width="12.7109375" style="54" customWidth="1"/>
    <col min="12296" max="12296" width="9.140625" style="54"/>
    <col min="12297" max="12297" width="9.85546875" style="54" bestFit="1" customWidth="1"/>
    <col min="12298" max="12544" width="9.140625" style="54"/>
    <col min="12545" max="12545" width="65.7109375" style="54" customWidth="1"/>
    <col min="12546" max="12546" width="0" style="54" hidden="1" customWidth="1"/>
    <col min="12547" max="12548" width="3.7109375" style="54" customWidth="1"/>
    <col min="12549" max="12549" width="16.7109375" style="54" customWidth="1"/>
    <col min="12550" max="12550" width="4.7109375" style="54" customWidth="1"/>
    <col min="12551" max="12551" width="12.7109375" style="54" customWidth="1"/>
    <col min="12552" max="12552" width="9.140625" style="54"/>
    <col min="12553" max="12553" width="9.85546875" style="54" bestFit="1" customWidth="1"/>
    <col min="12554" max="12800" width="9.140625" style="54"/>
    <col min="12801" max="12801" width="65.7109375" style="54" customWidth="1"/>
    <col min="12802" max="12802" width="0" style="54" hidden="1" customWidth="1"/>
    <col min="12803" max="12804" width="3.7109375" style="54" customWidth="1"/>
    <col min="12805" max="12805" width="16.7109375" style="54" customWidth="1"/>
    <col min="12806" max="12806" width="4.7109375" style="54" customWidth="1"/>
    <col min="12807" max="12807" width="12.7109375" style="54" customWidth="1"/>
    <col min="12808" max="12808" width="9.140625" style="54"/>
    <col min="12809" max="12809" width="9.85546875" style="54" bestFit="1" customWidth="1"/>
    <col min="12810" max="13056" width="9.140625" style="54"/>
    <col min="13057" max="13057" width="65.7109375" style="54" customWidth="1"/>
    <col min="13058" max="13058" width="0" style="54" hidden="1" customWidth="1"/>
    <col min="13059" max="13060" width="3.7109375" style="54" customWidth="1"/>
    <col min="13061" max="13061" width="16.7109375" style="54" customWidth="1"/>
    <col min="13062" max="13062" width="4.7109375" style="54" customWidth="1"/>
    <col min="13063" max="13063" width="12.7109375" style="54" customWidth="1"/>
    <col min="13064" max="13064" width="9.140625" style="54"/>
    <col min="13065" max="13065" width="9.85546875" style="54" bestFit="1" customWidth="1"/>
    <col min="13066" max="13312" width="9.140625" style="54"/>
    <col min="13313" max="13313" width="65.7109375" style="54" customWidth="1"/>
    <col min="13314" max="13314" width="0" style="54" hidden="1" customWidth="1"/>
    <col min="13315" max="13316" width="3.7109375" style="54" customWidth="1"/>
    <col min="13317" max="13317" width="16.7109375" style="54" customWidth="1"/>
    <col min="13318" max="13318" width="4.7109375" style="54" customWidth="1"/>
    <col min="13319" max="13319" width="12.7109375" style="54" customWidth="1"/>
    <col min="13320" max="13320" width="9.140625" style="54"/>
    <col min="13321" max="13321" width="9.85546875" style="54" bestFit="1" customWidth="1"/>
    <col min="13322" max="13568" width="9.140625" style="54"/>
    <col min="13569" max="13569" width="65.7109375" style="54" customWidth="1"/>
    <col min="13570" max="13570" width="0" style="54" hidden="1" customWidth="1"/>
    <col min="13571" max="13572" width="3.7109375" style="54" customWidth="1"/>
    <col min="13573" max="13573" width="16.7109375" style="54" customWidth="1"/>
    <col min="13574" max="13574" width="4.7109375" style="54" customWidth="1"/>
    <col min="13575" max="13575" width="12.7109375" style="54" customWidth="1"/>
    <col min="13576" max="13576" width="9.140625" style="54"/>
    <col min="13577" max="13577" width="9.85546875" style="54" bestFit="1" customWidth="1"/>
    <col min="13578" max="13824" width="9.140625" style="54"/>
    <col min="13825" max="13825" width="65.7109375" style="54" customWidth="1"/>
    <col min="13826" max="13826" width="0" style="54" hidden="1" customWidth="1"/>
    <col min="13827" max="13828" width="3.7109375" style="54" customWidth="1"/>
    <col min="13829" max="13829" width="16.7109375" style="54" customWidth="1"/>
    <col min="13830" max="13830" width="4.7109375" style="54" customWidth="1"/>
    <col min="13831" max="13831" width="12.7109375" style="54" customWidth="1"/>
    <col min="13832" max="13832" width="9.140625" style="54"/>
    <col min="13833" max="13833" width="9.85546875" style="54" bestFit="1" customWidth="1"/>
    <col min="13834" max="14080" width="9.140625" style="54"/>
    <col min="14081" max="14081" width="65.7109375" style="54" customWidth="1"/>
    <col min="14082" max="14082" width="0" style="54" hidden="1" customWidth="1"/>
    <col min="14083" max="14084" width="3.7109375" style="54" customWidth="1"/>
    <col min="14085" max="14085" width="16.7109375" style="54" customWidth="1"/>
    <col min="14086" max="14086" width="4.7109375" style="54" customWidth="1"/>
    <col min="14087" max="14087" width="12.7109375" style="54" customWidth="1"/>
    <col min="14088" max="14088" width="9.140625" style="54"/>
    <col min="14089" max="14089" width="9.85546875" style="54" bestFit="1" customWidth="1"/>
    <col min="14090" max="14336" width="9.140625" style="54"/>
    <col min="14337" max="14337" width="65.7109375" style="54" customWidth="1"/>
    <col min="14338" max="14338" width="0" style="54" hidden="1" customWidth="1"/>
    <col min="14339" max="14340" width="3.7109375" style="54" customWidth="1"/>
    <col min="14341" max="14341" width="16.7109375" style="54" customWidth="1"/>
    <col min="14342" max="14342" width="4.7109375" style="54" customWidth="1"/>
    <col min="14343" max="14343" width="12.7109375" style="54" customWidth="1"/>
    <col min="14344" max="14344" width="9.140625" style="54"/>
    <col min="14345" max="14345" width="9.85546875" style="54" bestFit="1" customWidth="1"/>
    <col min="14346" max="14592" width="9.140625" style="54"/>
    <col min="14593" max="14593" width="65.7109375" style="54" customWidth="1"/>
    <col min="14594" max="14594" width="0" style="54" hidden="1" customWidth="1"/>
    <col min="14595" max="14596" width="3.7109375" style="54" customWidth="1"/>
    <col min="14597" max="14597" width="16.7109375" style="54" customWidth="1"/>
    <col min="14598" max="14598" width="4.7109375" style="54" customWidth="1"/>
    <col min="14599" max="14599" width="12.7109375" style="54" customWidth="1"/>
    <col min="14600" max="14600" width="9.140625" style="54"/>
    <col min="14601" max="14601" width="9.85546875" style="54" bestFit="1" customWidth="1"/>
    <col min="14602" max="14848" width="9.140625" style="54"/>
    <col min="14849" max="14849" width="65.7109375" style="54" customWidth="1"/>
    <col min="14850" max="14850" width="0" style="54" hidden="1" customWidth="1"/>
    <col min="14851" max="14852" width="3.7109375" style="54" customWidth="1"/>
    <col min="14853" max="14853" width="16.7109375" style="54" customWidth="1"/>
    <col min="14854" max="14854" width="4.7109375" style="54" customWidth="1"/>
    <col min="14855" max="14855" width="12.7109375" style="54" customWidth="1"/>
    <col min="14856" max="14856" width="9.140625" style="54"/>
    <col min="14857" max="14857" width="9.85546875" style="54" bestFit="1" customWidth="1"/>
    <col min="14858" max="15104" width="9.140625" style="54"/>
    <col min="15105" max="15105" width="65.7109375" style="54" customWidth="1"/>
    <col min="15106" max="15106" width="0" style="54" hidden="1" customWidth="1"/>
    <col min="15107" max="15108" width="3.7109375" style="54" customWidth="1"/>
    <col min="15109" max="15109" width="16.7109375" style="54" customWidth="1"/>
    <col min="15110" max="15110" width="4.7109375" style="54" customWidth="1"/>
    <col min="15111" max="15111" width="12.7109375" style="54" customWidth="1"/>
    <col min="15112" max="15112" width="9.140625" style="54"/>
    <col min="15113" max="15113" width="9.85546875" style="54" bestFit="1" customWidth="1"/>
    <col min="15114" max="15360" width="9.140625" style="54"/>
    <col min="15361" max="15361" width="65.7109375" style="54" customWidth="1"/>
    <col min="15362" max="15362" width="0" style="54" hidden="1" customWidth="1"/>
    <col min="15363" max="15364" width="3.7109375" style="54" customWidth="1"/>
    <col min="15365" max="15365" width="16.7109375" style="54" customWidth="1"/>
    <col min="15366" max="15366" width="4.7109375" style="54" customWidth="1"/>
    <col min="15367" max="15367" width="12.7109375" style="54" customWidth="1"/>
    <col min="15368" max="15368" width="9.140625" style="54"/>
    <col min="15369" max="15369" width="9.85546875" style="54" bestFit="1" customWidth="1"/>
    <col min="15370" max="15616" width="9.140625" style="54"/>
    <col min="15617" max="15617" width="65.7109375" style="54" customWidth="1"/>
    <col min="15618" max="15618" width="0" style="54" hidden="1" customWidth="1"/>
    <col min="15619" max="15620" width="3.7109375" style="54" customWidth="1"/>
    <col min="15621" max="15621" width="16.7109375" style="54" customWidth="1"/>
    <col min="15622" max="15622" width="4.7109375" style="54" customWidth="1"/>
    <col min="15623" max="15623" width="12.7109375" style="54" customWidth="1"/>
    <col min="15624" max="15624" width="9.140625" style="54"/>
    <col min="15625" max="15625" width="9.85546875" style="54" bestFit="1" customWidth="1"/>
    <col min="15626" max="15872" width="9.140625" style="54"/>
    <col min="15873" max="15873" width="65.7109375" style="54" customWidth="1"/>
    <col min="15874" max="15874" width="0" style="54" hidden="1" customWidth="1"/>
    <col min="15875" max="15876" width="3.7109375" style="54" customWidth="1"/>
    <col min="15877" max="15877" width="16.7109375" style="54" customWidth="1"/>
    <col min="15878" max="15878" width="4.7109375" style="54" customWidth="1"/>
    <col min="15879" max="15879" width="12.7109375" style="54" customWidth="1"/>
    <col min="15880" max="15880" width="9.140625" style="54"/>
    <col min="15881" max="15881" width="9.85546875" style="54" bestFit="1" customWidth="1"/>
    <col min="15882" max="16128" width="9.140625" style="54"/>
    <col min="16129" max="16129" width="65.7109375" style="54" customWidth="1"/>
    <col min="16130" max="16130" width="0" style="54" hidden="1" customWidth="1"/>
    <col min="16131" max="16132" width="3.7109375" style="54" customWidth="1"/>
    <col min="16133" max="16133" width="16.7109375" style="54" customWidth="1"/>
    <col min="16134" max="16134" width="4.7109375" style="54" customWidth="1"/>
    <col min="16135" max="16135" width="12.7109375" style="54" customWidth="1"/>
    <col min="16136" max="16136" width="9.140625" style="54"/>
    <col min="16137" max="16137" width="9.85546875" style="54" bestFit="1" customWidth="1"/>
    <col min="16138" max="16384" width="9.140625" style="54"/>
  </cols>
  <sheetData>
    <row r="1" spans="1:14" s="25" customFormat="1" ht="15.75" customHeight="1">
      <c r="B1" s="203"/>
      <c r="C1" s="203"/>
      <c r="D1" s="203"/>
      <c r="E1" s="203"/>
      <c r="F1" s="203"/>
      <c r="G1" s="203"/>
      <c r="H1" s="224" t="s">
        <v>1004</v>
      </c>
    </row>
    <row r="2" spans="1:14" s="25" customFormat="1" ht="15.75" customHeight="1">
      <c r="B2" s="203"/>
      <c r="C2" s="203"/>
      <c r="D2" s="203"/>
      <c r="E2" s="203"/>
      <c r="F2" s="203"/>
      <c r="G2" s="203"/>
      <c r="H2" s="224" t="s">
        <v>0</v>
      </c>
    </row>
    <row r="3" spans="1:14" s="25" customFormat="1" ht="15.75" customHeight="1">
      <c r="B3" s="203"/>
      <c r="C3" s="203"/>
      <c r="D3" s="203"/>
      <c r="E3" s="203"/>
      <c r="F3" s="203"/>
      <c r="G3" s="203"/>
      <c r="H3" s="224" t="s">
        <v>1</v>
      </c>
    </row>
    <row r="4" spans="1:14" s="25" customFormat="1" ht="15.75" customHeight="1">
      <c r="B4" s="203"/>
      <c r="C4" s="203"/>
      <c r="D4" s="203"/>
      <c r="E4" s="203"/>
      <c r="F4" s="203"/>
      <c r="G4" s="203"/>
      <c r="H4" s="224" t="s">
        <v>1147</v>
      </c>
    </row>
    <row r="5" spans="1:14" s="25" customFormat="1">
      <c r="A5" s="42"/>
      <c r="B5" s="42"/>
      <c r="C5" s="23"/>
      <c r="D5" s="23"/>
      <c r="E5" s="23"/>
      <c r="F5" s="23"/>
      <c r="G5" s="44"/>
    </row>
    <row r="6" spans="1:14" s="45" customFormat="1" ht="56.25" customHeight="1">
      <c r="A6" s="232" t="s">
        <v>1140</v>
      </c>
      <c r="B6" s="232"/>
      <c r="C6" s="232"/>
      <c r="D6" s="232"/>
      <c r="E6" s="232"/>
      <c r="F6" s="232"/>
      <c r="G6" s="232"/>
      <c r="H6" s="232"/>
    </row>
    <row r="7" spans="1:14" s="45" customFormat="1">
      <c r="A7" s="46"/>
      <c r="B7" s="46"/>
      <c r="C7" s="47"/>
      <c r="D7" s="47"/>
      <c r="E7" s="47"/>
      <c r="F7" s="47"/>
      <c r="G7" s="48"/>
    </row>
    <row r="8" spans="1:14" s="45" customFormat="1" ht="15.75">
      <c r="A8" s="49"/>
      <c r="B8" s="49"/>
      <c r="C8" s="50"/>
      <c r="D8" s="50"/>
      <c r="E8" s="50"/>
      <c r="F8" s="50"/>
      <c r="H8" s="51" t="s">
        <v>263</v>
      </c>
    </row>
    <row r="9" spans="1:14" s="45" customFormat="1" ht="31.5">
      <c r="A9" s="225" t="s">
        <v>264</v>
      </c>
      <c r="B9" s="225"/>
      <c r="C9" s="225" t="s">
        <v>266</v>
      </c>
      <c r="D9" s="225" t="s">
        <v>267</v>
      </c>
      <c r="E9" s="225" t="s">
        <v>268</v>
      </c>
      <c r="F9" s="225" t="s">
        <v>269</v>
      </c>
      <c r="G9" s="186" t="s">
        <v>1137</v>
      </c>
      <c r="H9" s="186" t="s">
        <v>1138</v>
      </c>
      <c r="I9" s="53"/>
    </row>
    <row r="10" spans="1:14" s="45" customFormat="1" ht="15.75">
      <c r="A10" s="52">
        <v>1</v>
      </c>
      <c r="B10" s="52"/>
      <c r="C10" s="52">
        <v>2</v>
      </c>
      <c r="D10" s="52">
        <v>3</v>
      </c>
      <c r="E10" s="52">
        <v>4</v>
      </c>
      <c r="F10" s="52">
        <v>5</v>
      </c>
      <c r="G10" s="52">
        <v>6</v>
      </c>
      <c r="H10" s="52">
        <v>7</v>
      </c>
      <c r="I10" s="53"/>
    </row>
    <row r="11" spans="1:14" s="45" customFormat="1" ht="16.5" customHeight="1">
      <c r="A11" s="93" t="s">
        <v>771</v>
      </c>
      <c r="B11" s="52"/>
      <c r="C11" s="52"/>
      <c r="D11" s="52"/>
      <c r="E11" s="52"/>
      <c r="F11" s="52"/>
      <c r="G11" s="58">
        <f>SUM(G12,G112,G149,G198,G257,G359,G389,G394,G431,G460)</f>
        <v>2215655.1999999997</v>
      </c>
      <c r="H11" s="58">
        <f>SUM(H12,H112,H149,H198,H257,H359,H389,H394,H431,H460)</f>
        <v>2091282.9999999998</v>
      </c>
      <c r="I11" s="53"/>
    </row>
    <row r="12" spans="1:14" s="25" customFormat="1" ht="18.75">
      <c r="A12" s="94" t="s">
        <v>271</v>
      </c>
      <c r="B12" s="95"/>
      <c r="C12" s="96" t="s">
        <v>272</v>
      </c>
      <c r="D12" s="96" t="s">
        <v>273</v>
      </c>
      <c r="E12" s="95"/>
      <c r="F12" s="97"/>
      <c r="G12" s="98">
        <f>SUM(G13,G20,G24,G43,G47,G64,G72,G79)</f>
        <v>287650.5</v>
      </c>
      <c r="H12" s="98">
        <f>SUM(H13,H20,H24,H43,H47,H64,H72,H79)</f>
        <v>258873</v>
      </c>
      <c r="I12" s="24"/>
      <c r="J12" s="26"/>
      <c r="K12" s="24"/>
      <c r="L12" s="24"/>
      <c r="M12" s="24"/>
      <c r="N12" s="24"/>
    </row>
    <row r="13" spans="1:14" s="25" customFormat="1" ht="31.5">
      <c r="A13" s="94" t="s">
        <v>274</v>
      </c>
      <c r="B13" s="95"/>
      <c r="C13" s="96" t="s">
        <v>272</v>
      </c>
      <c r="D13" s="96" t="s">
        <v>275</v>
      </c>
      <c r="E13" s="95"/>
      <c r="F13" s="97"/>
      <c r="G13" s="98">
        <f>SUM(G14)</f>
        <v>6435.9</v>
      </c>
      <c r="H13" s="98">
        <f>SUM(H14)</f>
        <v>6435.5999999999995</v>
      </c>
      <c r="I13" s="26"/>
      <c r="J13" s="24"/>
      <c r="K13" s="24"/>
      <c r="L13" s="24"/>
      <c r="M13" s="24"/>
    </row>
    <row r="14" spans="1:14" s="27" customFormat="1" ht="31.5">
      <c r="A14" s="99" t="s">
        <v>276</v>
      </c>
      <c r="B14" s="100"/>
      <c r="C14" s="101" t="s">
        <v>272</v>
      </c>
      <c r="D14" s="101" t="s">
        <v>275</v>
      </c>
      <c r="E14" s="100" t="s">
        <v>277</v>
      </c>
      <c r="F14" s="102"/>
      <c r="G14" s="55">
        <f>SUM(G15)</f>
        <v>6435.9</v>
      </c>
      <c r="H14" s="55">
        <f>SUM(H15)</f>
        <v>6435.5999999999995</v>
      </c>
      <c r="I14" s="26"/>
      <c r="J14" s="24"/>
      <c r="K14" s="24"/>
      <c r="L14" s="24"/>
      <c r="M14" s="24"/>
    </row>
    <row r="15" spans="1:14" s="25" customFormat="1" ht="18.75">
      <c r="A15" s="99" t="s">
        <v>278</v>
      </c>
      <c r="B15" s="100"/>
      <c r="C15" s="101" t="s">
        <v>272</v>
      </c>
      <c r="D15" s="101" t="s">
        <v>275</v>
      </c>
      <c r="E15" s="100" t="s">
        <v>279</v>
      </c>
      <c r="F15" s="102"/>
      <c r="G15" s="55">
        <f>SUM(G16:G19)</f>
        <v>6435.9</v>
      </c>
      <c r="H15" s="55">
        <f>SUM(H16:H19)</f>
        <v>6435.5999999999995</v>
      </c>
      <c r="I15" s="26"/>
      <c r="J15" s="24"/>
      <c r="K15" s="24"/>
      <c r="L15" s="24"/>
      <c r="M15" s="24"/>
    </row>
    <row r="16" spans="1:14" s="25" customFormat="1" ht="78.75">
      <c r="A16" s="103" t="s">
        <v>280</v>
      </c>
      <c r="B16" s="100"/>
      <c r="C16" s="101" t="s">
        <v>272</v>
      </c>
      <c r="D16" s="101" t="s">
        <v>275</v>
      </c>
      <c r="E16" s="100" t="s">
        <v>281</v>
      </c>
      <c r="F16" s="100">
        <v>100</v>
      </c>
      <c r="G16" s="55">
        <v>5814.2</v>
      </c>
      <c r="H16" s="55">
        <v>5813.9</v>
      </c>
      <c r="I16" s="26"/>
      <c r="J16" s="24"/>
      <c r="K16" s="24"/>
      <c r="L16" s="24"/>
      <c r="M16" s="24"/>
    </row>
    <row r="17" spans="1:13" s="25" customFormat="1" ht="47.25">
      <c r="A17" s="104" t="s">
        <v>282</v>
      </c>
      <c r="B17" s="105"/>
      <c r="C17" s="101" t="s">
        <v>272</v>
      </c>
      <c r="D17" s="101" t="s">
        <v>275</v>
      </c>
      <c r="E17" s="100" t="s">
        <v>281</v>
      </c>
      <c r="F17" s="105">
        <v>200</v>
      </c>
      <c r="G17" s="55">
        <v>41.3</v>
      </c>
      <c r="H17" s="55">
        <v>41.3</v>
      </c>
      <c r="I17" s="26"/>
      <c r="J17" s="24"/>
      <c r="K17" s="24"/>
      <c r="L17" s="24"/>
      <c r="M17" s="24"/>
    </row>
    <row r="18" spans="1:13" s="25" customFormat="1" ht="78.75">
      <c r="A18" s="103" t="s">
        <v>283</v>
      </c>
      <c r="B18" s="100"/>
      <c r="C18" s="101" t="s">
        <v>272</v>
      </c>
      <c r="D18" s="101" t="s">
        <v>275</v>
      </c>
      <c r="E18" s="100" t="s">
        <v>284</v>
      </c>
      <c r="F18" s="100">
        <v>100</v>
      </c>
      <c r="G18" s="55">
        <v>3.9</v>
      </c>
      <c r="H18" s="55">
        <v>3.9</v>
      </c>
      <c r="I18" s="26"/>
      <c r="J18" s="24"/>
      <c r="K18" s="24"/>
      <c r="L18" s="24"/>
      <c r="M18" s="24"/>
    </row>
    <row r="19" spans="1:13" s="25" customFormat="1" ht="130.5" customHeight="1">
      <c r="A19" s="103" t="s">
        <v>1109</v>
      </c>
      <c r="B19" s="100"/>
      <c r="C19" s="101" t="s">
        <v>272</v>
      </c>
      <c r="D19" s="101" t="s">
        <v>275</v>
      </c>
      <c r="E19" s="100" t="s">
        <v>1108</v>
      </c>
      <c r="F19" s="100">
        <v>100</v>
      </c>
      <c r="G19" s="55">
        <v>576.5</v>
      </c>
      <c r="H19" s="55">
        <v>576.5</v>
      </c>
      <c r="I19" s="26"/>
      <c r="J19" s="24"/>
      <c r="K19" s="24"/>
      <c r="L19" s="24"/>
      <c r="M19" s="24"/>
    </row>
    <row r="20" spans="1:13" s="25" customFormat="1" ht="47.25">
      <c r="A20" s="94" t="s">
        <v>713</v>
      </c>
      <c r="B20" s="95"/>
      <c r="C20" s="106" t="s">
        <v>272</v>
      </c>
      <c r="D20" s="107" t="s">
        <v>338</v>
      </c>
      <c r="E20" s="107"/>
      <c r="F20" s="108"/>
      <c r="G20" s="98">
        <f>SUM(G22)</f>
        <v>0</v>
      </c>
      <c r="H20" s="98">
        <f>SUM(H22)</f>
        <v>0</v>
      </c>
      <c r="I20" s="26"/>
      <c r="J20" s="24"/>
      <c r="K20" s="24"/>
      <c r="L20" s="24"/>
      <c r="M20" s="24"/>
    </row>
    <row r="21" spans="1:13" s="25" customFormat="1" ht="15.75">
      <c r="A21" s="99" t="s">
        <v>712</v>
      </c>
      <c r="B21" s="95"/>
      <c r="C21" s="109" t="s">
        <v>272</v>
      </c>
      <c r="D21" s="110" t="s">
        <v>338</v>
      </c>
      <c r="E21" s="110" t="s">
        <v>714</v>
      </c>
      <c r="F21" s="108"/>
      <c r="G21" s="55">
        <f>SUM(G22)</f>
        <v>0</v>
      </c>
      <c r="H21" s="55">
        <f>SUM(H22)</f>
        <v>0</v>
      </c>
      <c r="I21" s="26"/>
      <c r="J21" s="24"/>
      <c r="K21" s="24"/>
      <c r="L21" s="24"/>
      <c r="M21" s="24"/>
    </row>
    <row r="22" spans="1:13" s="25" customFormat="1" ht="31.5">
      <c r="A22" s="99" t="s">
        <v>715</v>
      </c>
      <c r="B22" s="95"/>
      <c r="C22" s="109" t="s">
        <v>272</v>
      </c>
      <c r="D22" s="110" t="s">
        <v>338</v>
      </c>
      <c r="E22" s="110" t="s">
        <v>716</v>
      </c>
      <c r="F22" s="108"/>
      <c r="G22" s="55">
        <f>SUM(G23)</f>
        <v>0</v>
      </c>
      <c r="H22" s="55">
        <f>SUM(H23)</f>
        <v>0</v>
      </c>
      <c r="I22" s="26"/>
      <c r="J22" s="24"/>
      <c r="K22" s="24"/>
      <c r="L22" s="24"/>
      <c r="M22" s="24"/>
    </row>
    <row r="23" spans="1:13" s="25" customFormat="1" ht="94.5">
      <c r="A23" s="103" t="s">
        <v>717</v>
      </c>
      <c r="B23" s="100"/>
      <c r="C23" s="109" t="s">
        <v>272</v>
      </c>
      <c r="D23" s="110" t="s">
        <v>338</v>
      </c>
      <c r="E23" s="110" t="s">
        <v>718</v>
      </c>
      <c r="F23" s="111">
        <v>100</v>
      </c>
      <c r="G23" s="55">
        <v>0</v>
      </c>
      <c r="H23" s="55">
        <v>0</v>
      </c>
      <c r="I23" s="26"/>
      <c r="J23" s="24"/>
      <c r="K23" s="24"/>
      <c r="L23" s="24"/>
      <c r="M23" s="24"/>
    </row>
    <row r="24" spans="1:13" s="25" customFormat="1" ht="47.25">
      <c r="A24" s="94" t="s">
        <v>285</v>
      </c>
      <c r="B24" s="95"/>
      <c r="C24" s="96" t="s">
        <v>272</v>
      </c>
      <c r="D24" s="96" t="s">
        <v>286</v>
      </c>
      <c r="E24" s="95"/>
      <c r="F24" s="95"/>
      <c r="G24" s="98">
        <f>SUM(G25,G38)</f>
        <v>81682.599999999991</v>
      </c>
      <c r="H24" s="98">
        <f>SUM(H25,H38)</f>
        <v>81286.499999999985</v>
      </c>
      <c r="I24" s="26"/>
      <c r="J24" s="24"/>
      <c r="K24" s="24"/>
      <c r="L24" s="24"/>
      <c r="M24" s="24"/>
    </row>
    <row r="25" spans="1:13" s="27" customFormat="1" ht="31.5">
      <c r="A25" s="99" t="s">
        <v>276</v>
      </c>
      <c r="B25" s="100"/>
      <c r="C25" s="101" t="s">
        <v>272</v>
      </c>
      <c r="D25" s="101" t="s">
        <v>286</v>
      </c>
      <c r="E25" s="100" t="s">
        <v>277</v>
      </c>
      <c r="F25" s="102"/>
      <c r="G25" s="55">
        <f>SUM(G26)</f>
        <v>79518.999999999985</v>
      </c>
      <c r="H25" s="55">
        <f>SUM(H26)</f>
        <v>79122.999999999985</v>
      </c>
      <c r="I25" s="26"/>
      <c r="J25" s="24"/>
      <c r="K25" s="24"/>
      <c r="L25" s="24"/>
      <c r="M25" s="24"/>
    </row>
    <row r="26" spans="1:13" s="25" customFormat="1" ht="18.75">
      <c r="A26" s="99" t="s">
        <v>287</v>
      </c>
      <c r="B26" s="100"/>
      <c r="C26" s="101" t="s">
        <v>272</v>
      </c>
      <c r="D26" s="101" t="s">
        <v>286</v>
      </c>
      <c r="E26" s="100" t="s">
        <v>288</v>
      </c>
      <c r="F26" s="102"/>
      <c r="G26" s="55">
        <f>SUM(G27:G37)</f>
        <v>79518.999999999985</v>
      </c>
      <c r="H26" s="55">
        <f>SUM(H27:H37)</f>
        <v>79122.999999999985</v>
      </c>
      <c r="I26" s="26"/>
      <c r="J26" s="24"/>
      <c r="K26" s="24"/>
      <c r="L26" s="24"/>
      <c r="M26" s="24"/>
    </row>
    <row r="27" spans="1:13" s="25" customFormat="1" ht="94.5">
      <c r="A27" s="103" t="s">
        <v>289</v>
      </c>
      <c r="B27" s="100"/>
      <c r="C27" s="101" t="s">
        <v>272</v>
      </c>
      <c r="D27" s="101" t="s">
        <v>286</v>
      </c>
      <c r="E27" s="100" t="s">
        <v>290</v>
      </c>
      <c r="F27" s="100">
        <v>100</v>
      </c>
      <c r="G27" s="55">
        <v>51162.400000000001</v>
      </c>
      <c r="H27" s="55">
        <v>51135.1</v>
      </c>
      <c r="I27" s="26"/>
      <c r="J27" s="24"/>
      <c r="K27" s="24"/>
      <c r="L27" s="24"/>
      <c r="M27" s="24"/>
    </row>
    <row r="28" spans="1:13" s="25" customFormat="1" ht="47.25">
      <c r="A28" s="104" t="s">
        <v>291</v>
      </c>
      <c r="B28" s="105"/>
      <c r="C28" s="101" t="s">
        <v>272</v>
      </c>
      <c r="D28" s="101" t="s">
        <v>286</v>
      </c>
      <c r="E28" s="100" t="s">
        <v>290</v>
      </c>
      <c r="F28" s="105">
        <v>200</v>
      </c>
      <c r="G28" s="55">
        <v>3657</v>
      </c>
      <c r="H28" s="55">
        <v>3484</v>
      </c>
      <c r="I28" s="26"/>
      <c r="J28" s="24"/>
      <c r="K28" s="24"/>
      <c r="L28" s="24"/>
      <c r="M28" s="24"/>
    </row>
    <row r="29" spans="1:13" s="25" customFormat="1" ht="31.5">
      <c r="A29" s="103" t="s">
        <v>292</v>
      </c>
      <c r="B29" s="100"/>
      <c r="C29" s="101" t="s">
        <v>272</v>
      </c>
      <c r="D29" s="101" t="s">
        <v>286</v>
      </c>
      <c r="E29" s="100" t="s">
        <v>290</v>
      </c>
      <c r="F29" s="100">
        <v>800</v>
      </c>
      <c r="G29" s="55">
        <v>281.10000000000002</v>
      </c>
      <c r="H29" s="55">
        <v>281</v>
      </c>
      <c r="I29" s="26"/>
      <c r="J29" s="24"/>
      <c r="K29" s="24"/>
      <c r="L29" s="24"/>
      <c r="M29" s="24"/>
    </row>
    <row r="30" spans="1:13" s="25" customFormat="1" ht="126">
      <c r="A30" s="103" t="s">
        <v>293</v>
      </c>
      <c r="B30" s="100"/>
      <c r="C30" s="101" t="s">
        <v>272</v>
      </c>
      <c r="D30" s="101" t="s">
        <v>286</v>
      </c>
      <c r="E30" s="100" t="s">
        <v>294</v>
      </c>
      <c r="F30" s="100">
        <v>100</v>
      </c>
      <c r="G30" s="55">
        <v>14450.3</v>
      </c>
      <c r="H30" s="55">
        <v>14449.4</v>
      </c>
      <c r="I30" s="26"/>
      <c r="J30" s="24"/>
      <c r="K30" s="24"/>
      <c r="L30" s="24"/>
      <c r="M30" s="24"/>
    </row>
    <row r="31" spans="1:13" s="25" customFormat="1" ht="94.5">
      <c r="A31" s="104" t="s">
        <v>295</v>
      </c>
      <c r="B31" s="100"/>
      <c r="C31" s="101" t="s">
        <v>272</v>
      </c>
      <c r="D31" s="101" t="s">
        <v>286</v>
      </c>
      <c r="E31" s="100" t="s">
        <v>294</v>
      </c>
      <c r="F31" s="100">
        <v>200</v>
      </c>
      <c r="G31" s="55">
        <v>0</v>
      </c>
      <c r="H31" s="55">
        <v>0</v>
      </c>
      <c r="I31" s="26"/>
      <c r="J31" s="24"/>
      <c r="K31" s="24"/>
      <c r="L31" s="24"/>
      <c r="M31" s="24"/>
    </row>
    <row r="32" spans="1:13" s="25" customFormat="1" ht="78.75">
      <c r="A32" s="103" t="s">
        <v>283</v>
      </c>
      <c r="B32" s="100"/>
      <c r="C32" s="101" t="s">
        <v>272</v>
      </c>
      <c r="D32" s="101" t="s">
        <v>286</v>
      </c>
      <c r="E32" s="100" t="s">
        <v>296</v>
      </c>
      <c r="F32" s="100">
        <v>100</v>
      </c>
      <c r="G32" s="55">
        <v>2840.2</v>
      </c>
      <c r="H32" s="55">
        <v>2645.5</v>
      </c>
      <c r="I32" s="26"/>
      <c r="J32" s="24"/>
      <c r="K32" s="24"/>
      <c r="L32" s="24"/>
      <c r="M32" s="24"/>
    </row>
    <row r="33" spans="1:13" s="25" customFormat="1" ht="94.5">
      <c r="A33" s="103" t="s">
        <v>1112</v>
      </c>
      <c r="B33" s="100"/>
      <c r="C33" s="101" t="s">
        <v>272</v>
      </c>
      <c r="D33" s="101" t="s">
        <v>286</v>
      </c>
      <c r="E33" s="100" t="s">
        <v>1111</v>
      </c>
      <c r="F33" s="100">
        <v>100</v>
      </c>
      <c r="G33" s="55">
        <v>5544.4</v>
      </c>
      <c r="H33" s="55">
        <v>5544.4</v>
      </c>
      <c r="I33" s="26"/>
      <c r="J33" s="24"/>
      <c r="K33" s="24"/>
      <c r="L33" s="24"/>
      <c r="M33" s="24"/>
    </row>
    <row r="34" spans="1:13" s="25" customFormat="1" ht="78.75">
      <c r="A34" s="103" t="s">
        <v>297</v>
      </c>
      <c r="B34" s="100"/>
      <c r="C34" s="101" t="s">
        <v>272</v>
      </c>
      <c r="D34" s="101" t="s">
        <v>286</v>
      </c>
      <c r="E34" s="100" t="s">
        <v>298</v>
      </c>
      <c r="F34" s="100">
        <v>100</v>
      </c>
      <c r="G34" s="55">
        <v>258.5</v>
      </c>
      <c r="H34" s="55">
        <v>258.5</v>
      </c>
      <c r="I34" s="26"/>
      <c r="J34" s="24"/>
      <c r="K34" s="24"/>
      <c r="L34" s="24"/>
      <c r="M34" s="24"/>
    </row>
    <row r="35" spans="1:13" s="25" customFormat="1" ht="78.75">
      <c r="A35" s="103" t="s">
        <v>299</v>
      </c>
      <c r="B35" s="100"/>
      <c r="C35" s="101" t="s">
        <v>272</v>
      </c>
      <c r="D35" s="101" t="s">
        <v>286</v>
      </c>
      <c r="E35" s="100" t="s">
        <v>300</v>
      </c>
      <c r="F35" s="100">
        <v>100</v>
      </c>
      <c r="G35" s="55">
        <v>274.39999999999998</v>
      </c>
      <c r="H35" s="55">
        <v>274.39999999999998</v>
      </c>
      <c r="I35" s="26"/>
      <c r="J35" s="24"/>
      <c r="K35" s="24"/>
      <c r="L35" s="24"/>
      <c r="M35" s="24"/>
    </row>
    <row r="36" spans="1:13" s="25" customFormat="1" ht="47.25">
      <c r="A36" s="103" t="s">
        <v>301</v>
      </c>
      <c r="B36" s="100"/>
      <c r="C36" s="101" t="s">
        <v>272</v>
      </c>
      <c r="D36" s="101" t="s">
        <v>286</v>
      </c>
      <c r="E36" s="100" t="s">
        <v>300</v>
      </c>
      <c r="F36" s="100">
        <v>200</v>
      </c>
      <c r="G36" s="55">
        <v>0</v>
      </c>
      <c r="H36" s="55">
        <v>0</v>
      </c>
      <c r="I36" s="26"/>
      <c r="J36" s="24"/>
      <c r="K36" s="24"/>
      <c r="L36" s="24"/>
      <c r="M36" s="24"/>
    </row>
    <row r="37" spans="1:13" s="25" customFormat="1" ht="141.75">
      <c r="A37" s="103" t="s">
        <v>1109</v>
      </c>
      <c r="B37" s="100"/>
      <c r="C37" s="101" t="s">
        <v>272</v>
      </c>
      <c r="D37" s="101" t="s">
        <v>286</v>
      </c>
      <c r="E37" s="100" t="s">
        <v>1110</v>
      </c>
      <c r="F37" s="100">
        <v>100</v>
      </c>
      <c r="G37" s="55">
        <v>1050.7</v>
      </c>
      <c r="H37" s="55">
        <v>1050.7</v>
      </c>
      <c r="I37" s="26"/>
      <c r="J37" s="24"/>
      <c r="K37" s="24"/>
      <c r="L37" s="24"/>
      <c r="M37" s="24"/>
    </row>
    <row r="38" spans="1:13" s="25" customFormat="1" ht="31.5">
      <c r="A38" s="99" t="s">
        <v>315</v>
      </c>
      <c r="B38" s="100"/>
      <c r="C38" s="101" t="s">
        <v>272</v>
      </c>
      <c r="D38" s="101" t="s">
        <v>286</v>
      </c>
      <c r="E38" s="100" t="s">
        <v>316</v>
      </c>
      <c r="F38" s="102"/>
      <c r="G38" s="55">
        <f>SUM(G39)</f>
        <v>2163.6</v>
      </c>
      <c r="H38" s="55">
        <f>SUM(H39)</f>
        <v>2163.5</v>
      </c>
      <c r="I38" s="26"/>
      <c r="J38" s="24"/>
      <c r="K38" s="24"/>
      <c r="L38" s="24"/>
      <c r="M38" s="24"/>
    </row>
    <row r="39" spans="1:13" s="25" customFormat="1" ht="31.5">
      <c r="A39" s="99" t="s">
        <v>317</v>
      </c>
      <c r="B39" s="100"/>
      <c r="C39" s="101" t="s">
        <v>272</v>
      </c>
      <c r="D39" s="101" t="s">
        <v>286</v>
      </c>
      <c r="E39" s="100" t="s">
        <v>318</v>
      </c>
      <c r="F39" s="102"/>
      <c r="G39" s="55">
        <f>SUM(G40:G42)</f>
        <v>2163.6</v>
      </c>
      <c r="H39" s="55">
        <f>SUM(H40:H42)</f>
        <v>2163.5</v>
      </c>
      <c r="I39" s="26"/>
      <c r="J39" s="24"/>
      <c r="K39" s="24"/>
      <c r="L39" s="24"/>
      <c r="M39" s="24"/>
    </row>
    <row r="40" spans="1:13" s="25" customFormat="1" ht="94.5">
      <c r="A40" s="99" t="s">
        <v>1112</v>
      </c>
      <c r="B40" s="100"/>
      <c r="C40" s="101" t="s">
        <v>272</v>
      </c>
      <c r="D40" s="101" t="s">
        <v>286</v>
      </c>
      <c r="E40" s="100" t="s">
        <v>1118</v>
      </c>
      <c r="F40" s="100">
        <v>100</v>
      </c>
      <c r="G40" s="55">
        <v>124.6</v>
      </c>
      <c r="H40" s="55">
        <v>124.6</v>
      </c>
      <c r="I40" s="26"/>
      <c r="J40" s="24"/>
      <c r="K40" s="24"/>
      <c r="L40" s="24"/>
      <c r="M40" s="24"/>
    </row>
    <row r="41" spans="1:13" s="25" customFormat="1" ht="94.5">
      <c r="A41" s="103" t="s">
        <v>560</v>
      </c>
      <c r="B41" s="100"/>
      <c r="C41" s="101" t="s">
        <v>272</v>
      </c>
      <c r="D41" s="101" t="s">
        <v>286</v>
      </c>
      <c r="E41" s="100" t="s">
        <v>561</v>
      </c>
      <c r="F41" s="100">
        <v>100</v>
      </c>
      <c r="G41" s="55">
        <v>2038.6</v>
      </c>
      <c r="H41" s="55">
        <v>2038.6</v>
      </c>
      <c r="I41" s="26"/>
      <c r="J41" s="24"/>
      <c r="K41" s="24"/>
      <c r="L41" s="24"/>
      <c r="M41" s="24"/>
    </row>
    <row r="42" spans="1:13" s="25" customFormat="1" ht="47.25">
      <c r="A42" s="99" t="s">
        <v>562</v>
      </c>
      <c r="B42" s="112"/>
      <c r="C42" s="101" t="s">
        <v>272</v>
      </c>
      <c r="D42" s="101" t="s">
        <v>286</v>
      </c>
      <c r="E42" s="100" t="s">
        <v>561</v>
      </c>
      <c r="F42" s="100">
        <v>200</v>
      </c>
      <c r="G42" s="55">
        <v>0.4</v>
      </c>
      <c r="H42" s="55">
        <v>0.3</v>
      </c>
      <c r="I42" s="26"/>
      <c r="J42" s="24"/>
      <c r="K42" s="24"/>
      <c r="L42" s="24"/>
      <c r="M42" s="24"/>
    </row>
    <row r="43" spans="1:13" s="29" customFormat="1" ht="15.75">
      <c r="A43" s="94" t="s">
        <v>302</v>
      </c>
      <c r="B43" s="95"/>
      <c r="C43" s="96" t="s">
        <v>272</v>
      </c>
      <c r="D43" s="96" t="s">
        <v>303</v>
      </c>
      <c r="E43" s="95"/>
      <c r="F43" s="95"/>
      <c r="G43" s="98">
        <f t="shared" ref="G43:H45" si="0">SUM(G44)</f>
        <v>10.6</v>
      </c>
      <c r="H43" s="98">
        <f t="shared" si="0"/>
        <v>0</v>
      </c>
      <c r="I43" s="26"/>
      <c r="J43" s="28"/>
      <c r="K43" s="28"/>
      <c r="L43" s="28"/>
      <c r="M43" s="28"/>
    </row>
    <row r="44" spans="1:13" s="29" customFormat="1" ht="15.75">
      <c r="A44" s="99" t="s">
        <v>304</v>
      </c>
      <c r="B44" s="100"/>
      <c r="C44" s="101" t="s">
        <v>272</v>
      </c>
      <c r="D44" s="101" t="s">
        <v>303</v>
      </c>
      <c r="E44" s="100" t="s">
        <v>305</v>
      </c>
      <c r="F44" s="100"/>
      <c r="G44" s="55">
        <f t="shared" si="0"/>
        <v>10.6</v>
      </c>
      <c r="H44" s="55">
        <f t="shared" si="0"/>
        <v>0</v>
      </c>
      <c r="I44" s="26"/>
      <c r="J44" s="28"/>
      <c r="K44" s="28"/>
      <c r="L44" s="28"/>
      <c r="M44" s="28"/>
    </row>
    <row r="45" spans="1:13" s="29" customFormat="1" ht="15.75">
      <c r="A45" s="99" t="s">
        <v>306</v>
      </c>
      <c r="B45" s="100"/>
      <c r="C45" s="101" t="s">
        <v>272</v>
      </c>
      <c r="D45" s="101" t="s">
        <v>303</v>
      </c>
      <c r="E45" s="100" t="s">
        <v>307</v>
      </c>
      <c r="F45" s="100"/>
      <c r="G45" s="55">
        <f t="shared" si="0"/>
        <v>10.6</v>
      </c>
      <c r="H45" s="55">
        <f t="shared" si="0"/>
        <v>0</v>
      </c>
      <c r="I45" s="26"/>
      <c r="J45" s="28"/>
      <c r="K45" s="28"/>
      <c r="L45" s="28"/>
      <c r="M45" s="28"/>
    </row>
    <row r="46" spans="1:13" s="25" customFormat="1" ht="78.75">
      <c r="A46" s="104" t="s">
        <v>308</v>
      </c>
      <c r="B46" s="100"/>
      <c r="C46" s="101" t="s">
        <v>272</v>
      </c>
      <c r="D46" s="101" t="s">
        <v>303</v>
      </c>
      <c r="E46" s="100" t="s">
        <v>309</v>
      </c>
      <c r="F46" s="100">
        <v>200</v>
      </c>
      <c r="G46" s="55">
        <v>10.6</v>
      </c>
      <c r="H46" s="55">
        <v>0</v>
      </c>
      <c r="I46" s="26"/>
      <c r="J46" s="24"/>
      <c r="K46" s="24"/>
      <c r="L46" s="24"/>
      <c r="M46" s="24"/>
    </row>
    <row r="47" spans="1:13" s="25" customFormat="1" ht="47.25">
      <c r="A47" s="94" t="s">
        <v>514</v>
      </c>
      <c r="B47" s="113"/>
      <c r="C47" s="96" t="s">
        <v>272</v>
      </c>
      <c r="D47" s="96" t="s">
        <v>504</v>
      </c>
      <c r="E47" s="95"/>
      <c r="F47" s="95"/>
      <c r="G47" s="98">
        <f>SUM(G48,G59)</f>
        <v>40150</v>
      </c>
      <c r="H47" s="98">
        <f>SUM(H48,H59)</f>
        <v>40147.999999999993</v>
      </c>
      <c r="I47" s="26"/>
      <c r="J47" s="24"/>
      <c r="K47" s="24"/>
      <c r="L47" s="24"/>
      <c r="M47" s="24"/>
    </row>
    <row r="48" spans="1:13" s="25" customFormat="1" ht="31.5">
      <c r="A48" s="99" t="s">
        <v>315</v>
      </c>
      <c r="B48" s="100"/>
      <c r="C48" s="101" t="s">
        <v>272</v>
      </c>
      <c r="D48" s="101" t="s">
        <v>504</v>
      </c>
      <c r="E48" s="100" t="s">
        <v>316</v>
      </c>
      <c r="F48" s="102"/>
      <c r="G48" s="55">
        <f>SUM(G49)</f>
        <v>37458.699999999997</v>
      </c>
      <c r="H48" s="55">
        <f>SUM(H49)</f>
        <v>37456.899999999994</v>
      </c>
      <c r="I48" s="26"/>
      <c r="J48" s="24"/>
      <c r="K48" s="24"/>
      <c r="L48" s="24"/>
      <c r="M48" s="24"/>
    </row>
    <row r="49" spans="1:13" s="25" customFormat="1" ht="31.5">
      <c r="A49" s="99" t="s">
        <v>317</v>
      </c>
      <c r="B49" s="100"/>
      <c r="C49" s="101" t="s">
        <v>272</v>
      </c>
      <c r="D49" s="101" t="s">
        <v>504</v>
      </c>
      <c r="E49" s="100" t="s">
        <v>318</v>
      </c>
      <c r="F49" s="102"/>
      <c r="G49" s="55">
        <f>SUM(G50:G58)</f>
        <v>37458.699999999997</v>
      </c>
      <c r="H49" s="55">
        <f>SUM(H50:H58)</f>
        <v>37456.899999999994</v>
      </c>
      <c r="I49" s="26"/>
      <c r="J49" s="24"/>
      <c r="K49" s="24"/>
      <c r="L49" s="24"/>
      <c r="M49" s="24"/>
    </row>
    <row r="50" spans="1:13" s="25" customFormat="1" ht="94.5">
      <c r="A50" s="103" t="s">
        <v>289</v>
      </c>
      <c r="B50" s="100"/>
      <c r="C50" s="101" t="s">
        <v>272</v>
      </c>
      <c r="D50" s="101" t="s">
        <v>504</v>
      </c>
      <c r="E50" s="100" t="s">
        <v>515</v>
      </c>
      <c r="F50" s="100">
        <v>100</v>
      </c>
      <c r="G50" s="55">
        <v>28747.1</v>
      </c>
      <c r="H50" s="55">
        <v>28746.799999999999</v>
      </c>
      <c r="I50" s="26"/>
      <c r="J50" s="24"/>
      <c r="K50" s="24"/>
      <c r="L50" s="24"/>
      <c r="M50" s="24"/>
    </row>
    <row r="51" spans="1:13" s="25" customFormat="1" ht="47.25">
      <c r="A51" s="104" t="s">
        <v>291</v>
      </c>
      <c r="B51" s="105"/>
      <c r="C51" s="101" t="s">
        <v>272</v>
      </c>
      <c r="D51" s="101" t="s">
        <v>504</v>
      </c>
      <c r="E51" s="100" t="s">
        <v>515</v>
      </c>
      <c r="F51" s="105">
        <v>200</v>
      </c>
      <c r="G51" s="55">
        <v>1624.8</v>
      </c>
      <c r="H51" s="55">
        <v>1624.6</v>
      </c>
      <c r="I51" s="26"/>
      <c r="J51" s="24"/>
      <c r="K51" s="24"/>
      <c r="L51" s="24"/>
      <c r="M51" s="24"/>
    </row>
    <row r="52" spans="1:13" s="25" customFormat="1" ht="31.5">
      <c r="A52" s="103" t="s">
        <v>292</v>
      </c>
      <c r="B52" s="100"/>
      <c r="C52" s="101" t="s">
        <v>272</v>
      </c>
      <c r="D52" s="101" t="s">
        <v>504</v>
      </c>
      <c r="E52" s="100" t="s">
        <v>515</v>
      </c>
      <c r="F52" s="100">
        <v>800</v>
      </c>
      <c r="G52" s="55">
        <v>20.7</v>
      </c>
      <c r="H52" s="55">
        <v>20.7</v>
      </c>
      <c r="I52" s="26"/>
      <c r="J52" s="24"/>
      <c r="K52" s="24"/>
      <c r="L52" s="24"/>
      <c r="M52" s="24"/>
    </row>
    <row r="53" spans="1:13" s="25" customFormat="1" ht="126">
      <c r="A53" s="103" t="s">
        <v>293</v>
      </c>
      <c r="B53" s="100"/>
      <c r="C53" s="101" t="s">
        <v>272</v>
      </c>
      <c r="D53" s="101" t="s">
        <v>504</v>
      </c>
      <c r="E53" s="100" t="s">
        <v>516</v>
      </c>
      <c r="F53" s="100">
        <v>100</v>
      </c>
      <c r="G53" s="55">
        <v>2332.8000000000002</v>
      </c>
      <c r="H53" s="55">
        <v>2331.6</v>
      </c>
      <c r="I53" s="26"/>
      <c r="J53" s="24"/>
      <c r="K53" s="24"/>
      <c r="L53" s="24"/>
      <c r="M53" s="24"/>
    </row>
    <row r="54" spans="1:13" s="25" customFormat="1" ht="94.5">
      <c r="A54" s="104" t="s">
        <v>295</v>
      </c>
      <c r="B54" s="100"/>
      <c r="C54" s="101" t="s">
        <v>272</v>
      </c>
      <c r="D54" s="101" t="s">
        <v>504</v>
      </c>
      <c r="E54" s="100" t="s">
        <v>516</v>
      </c>
      <c r="F54" s="100">
        <v>200</v>
      </c>
      <c r="G54" s="55">
        <v>285.3</v>
      </c>
      <c r="H54" s="55">
        <v>285.2</v>
      </c>
      <c r="I54" s="26"/>
      <c r="J54" s="24"/>
      <c r="K54" s="24"/>
      <c r="L54" s="24"/>
      <c r="M54" s="24"/>
    </row>
    <row r="55" spans="1:13" s="25" customFormat="1" ht="78.75">
      <c r="A55" s="103" t="s">
        <v>283</v>
      </c>
      <c r="B55" s="100"/>
      <c r="C55" s="101" t="s">
        <v>272</v>
      </c>
      <c r="D55" s="101" t="s">
        <v>504</v>
      </c>
      <c r="E55" s="100" t="s">
        <v>517</v>
      </c>
      <c r="F55" s="100">
        <v>100</v>
      </c>
      <c r="G55" s="55">
        <v>1397.8</v>
      </c>
      <c r="H55" s="55">
        <v>1397.8</v>
      </c>
      <c r="I55" s="26"/>
      <c r="J55" s="24"/>
      <c r="K55" s="24"/>
      <c r="L55" s="24"/>
      <c r="M55" s="24"/>
    </row>
    <row r="56" spans="1:13" s="25" customFormat="1" ht="78.75">
      <c r="A56" s="103" t="s">
        <v>325</v>
      </c>
      <c r="B56" s="100"/>
      <c r="C56" s="101" t="s">
        <v>272</v>
      </c>
      <c r="D56" s="101" t="s">
        <v>504</v>
      </c>
      <c r="E56" s="100" t="s">
        <v>521</v>
      </c>
      <c r="F56" s="100">
        <v>100</v>
      </c>
      <c r="G56" s="55">
        <v>61.2</v>
      </c>
      <c r="H56" s="55">
        <v>61.2</v>
      </c>
      <c r="I56" s="26"/>
      <c r="J56" s="24"/>
      <c r="K56" s="24"/>
      <c r="L56" s="24"/>
      <c r="M56" s="24"/>
    </row>
    <row r="57" spans="1:13" s="25" customFormat="1" ht="94.5">
      <c r="A57" s="103" t="s">
        <v>1112</v>
      </c>
      <c r="B57" s="100"/>
      <c r="C57" s="101" t="s">
        <v>272</v>
      </c>
      <c r="D57" s="101" t="s">
        <v>504</v>
      </c>
      <c r="E57" s="100" t="s">
        <v>1118</v>
      </c>
      <c r="F57" s="100">
        <v>100</v>
      </c>
      <c r="G57" s="55">
        <v>2580.1999999999998</v>
      </c>
      <c r="H57" s="55">
        <v>2580.1999999999998</v>
      </c>
      <c r="I57" s="26"/>
      <c r="J57" s="24"/>
      <c r="K57" s="24"/>
      <c r="L57" s="24"/>
      <c r="M57" s="24"/>
    </row>
    <row r="58" spans="1:13" s="25" customFormat="1" ht="141.75">
      <c r="A58" s="103" t="s">
        <v>1109</v>
      </c>
      <c r="B58" s="100"/>
      <c r="C58" s="101" t="s">
        <v>272</v>
      </c>
      <c r="D58" s="101" t="s">
        <v>504</v>
      </c>
      <c r="E58" s="100" t="s">
        <v>1119</v>
      </c>
      <c r="F58" s="100">
        <v>100</v>
      </c>
      <c r="G58" s="55">
        <v>408.8</v>
      </c>
      <c r="H58" s="55">
        <v>408.8</v>
      </c>
      <c r="I58" s="26"/>
      <c r="J58" s="24"/>
      <c r="K58" s="24"/>
      <c r="L58" s="24"/>
      <c r="M58" s="24"/>
    </row>
    <row r="59" spans="1:13" s="25" customFormat="1" ht="15.75">
      <c r="A59" s="99" t="s">
        <v>727</v>
      </c>
      <c r="B59" s="113"/>
      <c r="C59" s="101" t="s">
        <v>272</v>
      </c>
      <c r="D59" s="101" t="s">
        <v>504</v>
      </c>
      <c r="E59" s="100" t="s">
        <v>728</v>
      </c>
      <c r="F59" s="100"/>
      <c r="G59" s="55">
        <f t="shared" ref="G59:H59" si="1">SUM(G60)</f>
        <v>2691.2999999999997</v>
      </c>
      <c r="H59" s="55">
        <f t="shared" si="1"/>
        <v>2691.1</v>
      </c>
      <c r="I59" s="26"/>
      <c r="J59" s="24"/>
      <c r="K59" s="24"/>
      <c r="L59" s="24"/>
      <c r="M59" s="24"/>
    </row>
    <row r="60" spans="1:13" s="25" customFormat="1" ht="31.5">
      <c r="A60" s="99" t="s">
        <v>729</v>
      </c>
      <c r="B60" s="113"/>
      <c r="C60" s="101" t="s">
        <v>272</v>
      </c>
      <c r="D60" s="101" t="s">
        <v>504</v>
      </c>
      <c r="E60" s="100" t="s">
        <v>730</v>
      </c>
      <c r="F60" s="100"/>
      <c r="G60" s="55">
        <f>SUM(G61:G63)</f>
        <v>2691.2999999999997</v>
      </c>
      <c r="H60" s="55">
        <f>SUM(H61:H63)</f>
        <v>2691.1</v>
      </c>
      <c r="I60" s="26"/>
      <c r="J60" s="24"/>
      <c r="K60" s="24"/>
      <c r="L60" s="24"/>
      <c r="M60" s="24"/>
    </row>
    <row r="61" spans="1:13" s="25" customFormat="1" ht="94.5">
      <c r="A61" s="103" t="s">
        <v>289</v>
      </c>
      <c r="B61" s="114"/>
      <c r="C61" s="101" t="s">
        <v>272</v>
      </c>
      <c r="D61" s="101" t="s">
        <v>504</v>
      </c>
      <c r="E61" s="100" t="s">
        <v>731</v>
      </c>
      <c r="F61" s="100">
        <v>100</v>
      </c>
      <c r="G61" s="55">
        <v>2392</v>
      </c>
      <c r="H61" s="55">
        <v>2391.9</v>
      </c>
      <c r="I61" s="26"/>
      <c r="J61" s="24"/>
      <c r="K61" s="24"/>
      <c r="L61" s="24"/>
      <c r="M61" s="24"/>
    </row>
    <row r="62" spans="1:13" s="25" customFormat="1" ht="78.75">
      <c r="A62" s="103" t="s">
        <v>283</v>
      </c>
      <c r="B62" s="100"/>
      <c r="C62" s="101" t="s">
        <v>272</v>
      </c>
      <c r="D62" s="101" t="s">
        <v>504</v>
      </c>
      <c r="E62" s="100" t="s">
        <v>732</v>
      </c>
      <c r="F62" s="100">
        <v>100</v>
      </c>
      <c r="G62" s="55">
        <v>163.69999999999999</v>
      </c>
      <c r="H62" s="55">
        <v>163.6</v>
      </c>
      <c r="I62" s="26"/>
      <c r="J62" s="24"/>
      <c r="K62" s="24"/>
      <c r="L62" s="24"/>
      <c r="M62" s="24"/>
    </row>
    <row r="63" spans="1:13" s="25" customFormat="1" ht="94.5">
      <c r="A63" s="103" t="s">
        <v>1112</v>
      </c>
      <c r="B63" s="100"/>
      <c r="C63" s="101" t="s">
        <v>272</v>
      </c>
      <c r="D63" s="101" t="s">
        <v>504</v>
      </c>
      <c r="E63" s="100" t="s">
        <v>1131</v>
      </c>
      <c r="F63" s="100">
        <v>100</v>
      </c>
      <c r="G63" s="55">
        <v>135.6</v>
      </c>
      <c r="H63" s="55">
        <v>135.6</v>
      </c>
      <c r="I63" s="26"/>
      <c r="J63" s="24"/>
      <c r="K63" s="24"/>
      <c r="L63" s="24"/>
      <c r="M63" s="24"/>
    </row>
    <row r="64" spans="1:13" s="25" customFormat="1" ht="15.75">
      <c r="A64" s="94" t="s">
        <v>720</v>
      </c>
      <c r="B64" s="114"/>
      <c r="C64" s="96" t="s">
        <v>272</v>
      </c>
      <c r="D64" s="96" t="s">
        <v>492</v>
      </c>
      <c r="E64" s="95"/>
      <c r="F64" s="95"/>
      <c r="G64" s="98">
        <f t="shared" ref="G64:H64" si="2">SUM(G65)</f>
        <v>5339.4000000000005</v>
      </c>
      <c r="H64" s="98">
        <f t="shared" si="2"/>
        <v>5339.2000000000007</v>
      </c>
      <c r="I64" s="26"/>
      <c r="J64" s="24"/>
      <c r="K64" s="24"/>
      <c r="L64" s="24"/>
      <c r="M64" s="24"/>
    </row>
    <row r="65" spans="1:13" s="25" customFormat="1" ht="15.75">
      <c r="A65" s="99" t="s">
        <v>719</v>
      </c>
      <c r="B65" s="113"/>
      <c r="C65" s="101" t="s">
        <v>272</v>
      </c>
      <c r="D65" s="101" t="s">
        <v>492</v>
      </c>
      <c r="E65" s="100" t="s">
        <v>721</v>
      </c>
      <c r="F65" s="100"/>
      <c r="G65" s="55">
        <f>G66+G70</f>
        <v>5339.4000000000005</v>
      </c>
      <c r="H65" s="55">
        <f>H66+H70</f>
        <v>5339.2000000000007</v>
      </c>
      <c r="I65" s="26"/>
      <c r="J65" s="24"/>
      <c r="K65" s="24"/>
      <c r="L65" s="24"/>
      <c r="M65" s="24"/>
    </row>
    <row r="66" spans="1:13" s="25" customFormat="1" ht="31.5">
      <c r="A66" s="99" t="s">
        <v>722</v>
      </c>
      <c r="B66" s="113"/>
      <c r="C66" s="101" t="s">
        <v>272</v>
      </c>
      <c r="D66" s="101" t="s">
        <v>492</v>
      </c>
      <c r="E66" s="100" t="s">
        <v>723</v>
      </c>
      <c r="F66" s="100"/>
      <c r="G66" s="55">
        <f>SUM(G67:G69)</f>
        <v>4347.9000000000005</v>
      </c>
      <c r="H66" s="55">
        <f>SUM(H67:H69)</f>
        <v>4347.7000000000007</v>
      </c>
      <c r="I66" s="26"/>
      <c r="J66" s="24"/>
      <c r="K66" s="24"/>
      <c r="L66" s="24"/>
      <c r="M66" s="24"/>
    </row>
    <row r="67" spans="1:13" s="25" customFormat="1" ht="94.5">
      <c r="A67" s="103" t="s">
        <v>724</v>
      </c>
      <c r="B67" s="114"/>
      <c r="C67" s="101" t="s">
        <v>272</v>
      </c>
      <c r="D67" s="101" t="s">
        <v>492</v>
      </c>
      <c r="E67" s="100" t="s">
        <v>725</v>
      </c>
      <c r="F67" s="100">
        <v>100</v>
      </c>
      <c r="G67" s="55">
        <v>4260.8</v>
      </c>
      <c r="H67" s="55">
        <v>4260.6000000000004</v>
      </c>
      <c r="I67" s="26"/>
      <c r="J67" s="24"/>
      <c r="K67" s="24"/>
      <c r="L67" s="24"/>
      <c r="M67" s="24"/>
    </row>
    <row r="68" spans="1:13" s="25" customFormat="1" ht="15.75">
      <c r="A68" s="103" t="s">
        <v>1053</v>
      </c>
      <c r="B68" s="114"/>
      <c r="C68" s="101" t="s">
        <v>272</v>
      </c>
      <c r="D68" s="101" t="s">
        <v>492</v>
      </c>
      <c r="E68" s="100" t="s">
        <v>725</v>
      </c>
      <c r="F68" s="100">
        <v>800</v>
      </c>
      <c r="G68" s="55">
        <v>0.5</v>
      </c>
      <c r="H68" s="55">
        <v>0.5</v>
      </c>
      <c r="I68" s="26"/>
      <c r="J68" s="24"/>
      <c r="K68" s="24"/>
      <c r="L68" s="24"/>
      <c r="M68" s="24"/>
    </row>
    <row r="69" spans="1:13" s="25" customFormat="1" ht="78.75">
      <c r="A69" s="103" t="s">
        <v>283</v>
      </c>
      <c r="B69" s="100"/>
      <c r="C69" s="101" t="s">
        <v>272</v>
      </c>
      <c r="D69" s="101" t="s">
        <v>492</v>
      </c>
      <c r="E69" s="100" t="s">
        <v>726</v>
      </c>
      <c r="F69" s="100">
        <v>100</v>
      </c>
      <c r="G69" s="55">
        <v>86.6</v>
      </c>
      <c r="H69" s="55">
        <v>86.6</v>
      </c>
      <c r="I69" s="26"/>
      <c r="J69" s="24"/>
      <c r="K69" s="24"/>
      <c r="L69" s="24"/>
      <c r="M69" s="24"/>
    </row>
    <row r="70" spans="1:13" s="25" customFormat="1" ht="31.5">
      <c r="A70" s="99" t="s">
        <v>768</v>
      </c>
      <c r="B70" s="113"/>
      <c r="C70" s="101" t="s">
        <v>272</v>
      </c>
      <c r="D70" s="101" t="s">
        <v>492</v>
      </c>
      <c r="E70" s="100" t="s">
        <v>767</v>
      </c>
      <c r="F70" s="100"/>
      <c r="G70" s="55">
        <f>G71</f>
        <v>991.5</v>
      </c>
      <c r="H70" s="55">
        <f>H71</f>
        <v>991.5</v>
      </c>
      <c r="I70" s="26"/>
      <c r="J70" s="24"/>
      <c r="K70" s="24"/>
      <c r="L70" s="24"/>
      <c r="M70" s="24"/>
    </row>
    <row r="71" spans="1:13" s="25" customFormat="1" ht="47.25">
      <c r="A71" s="103" t="s">
        <v>770</v>
      </c>
      <c r="B71" s="114"/>
      <c r="C71" s="101" t="s">
        <v>272</v>
      </c>
      <c r="D71" s="101" t="s">
        <v>492</v>
      </c>
      <c r="E71" s="100" t="s">
        <v>769</v>
      </c>
      <c r="F71" s="100">
        <v>200</v>
      </c>
      <c r="G71" s="55">
        <v>991.5</v>
      </c>
      <c r="H71" s="55">
        <v>991.5</v>
      </c>
      <c r="I71" s="26"/>
      <c r="J71" s="24"/>
      <c r="K71" s="24"/>
      <c r="L71" s="24"/>
      <c r="M71" s="24"/>
    </row>
    <row r="72" spans="1:13" s="25" customFormat="1" ht="15.75">
      <c r="A72" s="94" t="s">
        <v>518</v>
      </c>
      <c r="B72" s="113"/>
      <c r="C72" s="96" t="s">
        <v>272</v>
      </c>
      <c r="D72" s="96">
        <v>11</v>
      </c>
      <c r="E72" s="95"/>
      <c r="F72" s="95"/>
      <c r="G72" s="98">
        <f>SUM(G73,G76)</f>
        <v>483.5</v>
      </c>
      <c r="H72" s="98">
        <f>SUM(H73,H76)</f>
        <v>0</v>
      </c>
      <c r="I72" s="26"/>
      <c r="J72" s="24"/>
      <c r="K72" s="24"/>
      <c r="L72" s="24"/>
      <c r="M72" s="24"/>
    </row>
    <row r="73" spans="1:13" s="25" customFormat="1" ht="31.5">
      <c r="A73" s="99" t="s">
        <v>315</v>
      </c>
      <c r="B73" s="100"/>
      <c r="C73" s="101" t="s">
        <v>272</v>
      </c>
      <c r="D73" s="101" t="s">
        <v>519</v>
      </c>
      <c r="E73" s="100" t="s">
        <v>316</v>
      </c>
      <c r="F73" s="102"/>
      <c r="G73" s="55">
        <f>SUM(G74)</f>
        <v>0</v>
      </c>
      <c r="H73" s="55">
        <f>SUM(H74)</f>
        <v>0</v>
      </c>
      <c r="I73" s="26"/>
      <c r="J73" s="24"/>
      <c r="K73" s="24"/>
      <c r="L73" s="24"/>
      <c r="M73" s="24"/>
    </row>
    <row r="74" spans="1:13" s="25" customFormat="1" ht="31.5">
      <c r="A74" s="99" t="s">
        <v>317</v>
      </c>
      <c r="B74" s="100"/>
      <c r="C74" s="101" t="s">
        <v>272</v>
      </c>
      <c r="D74" s="101" t="s">
        <v>519</v>
      </c>
      <c r="E74" s="100" t="s">
        <v>318</v>
      </c>
      <c r="F74" s="102"/>
      <c r="G74" s="55">
        <f>SUM(G75)</f>
        <v>0</v>
      </c>
      <c r="H74" s="55">
        <f>SUM(H75)</f>
        <v>0</v>
      </c>
      <c r="I74" s="26"/>
      <c r="J74" s="24"/>
      <c r="K74" s="24"/>
      <c r="L74" s="24"/>
      <c r="M74" s="24"/>
    </row>
    <row r="75" spans="1:13" s="25" customFormat="1" ht="31.5">
      <c r="A75" s="99" t="s">
        <v>520</v>
      </c>
      <c r="B75" s="100"/>
      <c r="C75" s="101" t="s">
        <v>272</v>
      </c>
      <c r="D75" s="101" t="s">
        <v>519</v>
      </c>
      <c r="E75" s="100" t="s">
        <v>521</v>
      </c>
      <c r="F75" s="100">
        <v>800</v>
      </c>
      <c r="G75" s="55">
        <v>0</v>
      </c>
      <c r="H75" s="55">
        <v>0</v>
      </c>
      <c r="I75" s="26"/>
      <c r="J75" s="24"/>
      <c r="K75" s="24"/>
      <c r="L75" s="24"/>
      <c r="M75" s="24"/>
    </row>
    <row r="76" spans="1:13" s="25" customFormat="1" ht="15.75">
      <c r="A76" s="99" t="s">
        <v>304</v>
      </c>
      <c r="B76" s="100"/>
      <c r="C76" s="101" t="s">
        <v>272</v>
      </c>
      <c r="D76" s="101" t="s">
        <v>519</v>
      </c>
      <c r="E76" s="100" t="s">
        <v>305</v>
      </c>
      <c r="F76" s="100"/>
      <c r="G76" s="55">
        <f>SUM(G77)</f>
        <v>483.5</v>
      </c>
      <c r="H76" s="55">
        <f>SUM(H77)</f>
        <v>0</v>
      </c>
      <c r="I76" s="26"/>
      <c r="J76" s="24"/>
      <c r="K76" s="24"/>
      <c r="L76" s="24"/>
      <c r="M76" s="24"/>
    </row>
    <row r="77" spans="1:13" s="25" customFormat="1" ht="15.75">
      <c r="A77" s="99" t="s">
        <v>306</v>
      </c>
      <c r="B77" s="100"/>
      <c r="C77" s="101" t="s">
        <v>272</v>
      </c>
      <c r="D77" s="101" t="s">
        <v>519</v>
      </c>
      <c r="E77" s="100" t="s">
        <v>307</v>
      </c>
      <c r="F77" s="100"/>
      <c r="G77" s="55">
        <f>SUM(G78)</f>
        <v>483.5</v>
      </c>
      <c r="H77" s="55">
        <f>SUM(H78)</f>
        <v>0</v>
      </c>
      <c r="I77" s="26"/>
      <c r="J77" s="24"/>
      <c r="K77" s="24"/>
      <c r="L77" s="24"/>
      <c r="M77" s="24"/>
    </row>
    <row r="78" spans="1:13" s="25" customFormat="1" ht="31.5">
      <c r="A78" s="99" t="s">
        <v>336</v>
      </c>
      <c r="B78" s="100"/>
      <c r="C78" s="101" t="s">
        <v>272</v>
      </c>
      <c r="D78" s="101" t="s">
        <v>519</v>
      </c>
      <c r="E78" s="100" t="s">
        <v>334</v>
      </c>
      <c r="F78" s="100">
        <v>800</v>
      </c>
      <c r="G78" s="55">
        <v>483.5</v>
      </c>
      <c r="H78" s="55">
        <v>0</v>
      </c>
      <c r="I78" s="26"/>
      <c r="J78" s="24"/>
      <c r="K78" s="24"/>
      <c r="L78" s="24"/>
      <c r="M78" s="24"/>
    </row>
    <row r="79" spans="1:13" s="25" customFormat="1" ht="15.75">
      <c r="A79" s="94" t="s">
        <v>310</v>
      </c>
      <c r="B79" s="95"/>
      <c r="C79" s="96" t="s">
        <v>272</v>
      </c>
      <c r="D79" s="96">
        <v>13</v>
      </c>
      <c r="E79" s="95"/>
      <c r="F79" s="95"/>
      <c r="G79" s="98">
        <f>SUM(G80,G84,G87,G91,G106)</f>
        <v>153548.5</v>
      </c>
      <c r="H79" s="98">
        <f>SUM(H80,H84,H87,H91,H106)</f>
        <v>125663.70000000001</v>
      </c>
      <c r="I79" s="26"/>
      <c r="J79" s="24"/>
      <c r="K79" s="24"/>
      <c r="L79" s="24"/>
      <c r="M79" s="24"/>
    </row>
    <row r="80" spans="1:13" s="25" customFormat="1" ht="47.25">
      <c r="A80" s="99" t="s">
        <v>979</v>
      </c>
      <c r="B80" s="100"/>
      <c r="C80" s="101" t="s">
        <v>272</v>
      </c>
      <c r="D80" s="101" t="s">
        <v>311</v>
      </c>
      <c r="E80" s="100" t="s">
        <v>506</v>
      </c>
      <c r="F80" s="100"/>
      <c r="G80" s="55">
        <f t="shared" ref="G80:H82" si="3">G81</f>
        <v>0</v>
      </c>
      <c r="H80" s="55">
        <f t="shared" si="3"/>
        <v>0</v>
      </c>
      <c r="I80" s="26"/>
      <c r="J80" s="24"/>
      <c r="K80" s="24"/>
      <c r="L80" s="24"/>
      <c r="M80" s="24"/>
    </row>
    <row r="81" spans="1:13" s="25" customFormat="1" ht="47.25">
      <c r="A81" s="99" t="s">
        <v>507</v>
      </c>
      <c r="B81" s="100"/>
      <c r="C81" s="101" t="s">
        <v>272</v>
      </c>
      <c r="D81" s="101" t="s">
        <v>311</v>
      </c>
      <c r="E81" s="100" t="s">
        <v>570</v>
      </c>
      <c r="F81" s="100"/>
      <c r="G81" s="55">
        <f t="shared" si="3"/>
        <v>0</v>
      </c>
      <c r="H81" s="55">
        <f t="shared" si="3"/>
        <v>0</v>
      </c>
      <c r="I81" s="26"/>
      <c r="J81" s="24"/>
      <c r="K81" s="24"/>
      <c r="L81" s="24"/>
      <c r="M81" s="24"/>
    </row>
    <row r="82" spans="1:13" s="25" customFormat="1" ht="47.25">
      <c r="A82" s="99" t="s">
        <v>734</v>
      </c>
      <c r="B82" s="100"/>
      <c r="C82" s="101" t="s">
        <v>272</v>
      </c>
      <c r="D82" s="101" t="s">
        <v>311</v>
      </c>
      <c r="E82" s="100" t="s">
        <v>735</v>
      </c>
      <c r="F82" s="100"/>
      <c r="G82" s="55">
        <f t="shared" si="3"/>
        <v>0</v>
      </c>
      <c r="H82" s="55">
        <f t="shared" si="3"/>
        <v>0</v>
      </c>
      <c r="I82" s="26"/>
      <c r="J82" s="24"/>
      <c r="K82" s="24"/>
      <c r="L82" s="24"/>
      <c r="M82" s="24"/>
    </row>
    <row r="83" spans="1:13" s="25" customFormat="1" ht="63">
      <c r="A83" s="103" t="s">
        <v>737</v>
      </c>
      <c r="B83" s="100"/>
      <c r="C83" s="101" t="s">
        <v>272</v>
      </c>
      <c r="D83" s="101" t="s">
        <v>311</v>
      </c>
      <c r="E83" s="100" t="s">
        <v>736</v>
      </c>
      <c r="F83" s="100">
        <v>400</v>
      </c>
      <c r="G83" s="55">
        <v>0</v>
      </c>
      <c r="H83" s="55">
        <v>0</v>
      </c>
      <c r="I83" s="26"/>
      <c r="J83" s="24"/>
      <c r="K83" s="24"/>
      <c r="L83" s="24"/>
      <c r="M83" s="24"/>
    </row>
    <row r="84" spans="1:13" s="25" customFormat="1" ht="47.25">
      <c r="A84" s="103" t="s">
        <v>417</v>
      </c>
      <c r="B84" s="100"/>
      <c r="C84" s="101" t="s">
        <v>272</v>
      </c>
      <c r="D84" s="101" t="s">
        <v>311</v>
      </c>
      <c r="E84" s="100" t="s">
        <v>418</v>
      </c>
      <c r="F84" s="100"/>
      <c r="G84" s="55">
        <f>G85</f>
        <v>0</v>
      </c>
      <c r="H84" s="55">
        <f>H85</f>
        <v>0</v>
      </c>
      <c r="I84" s="26"/>
      <c r="J84" s="24"/>
      <c r="K84" s="24"/>
      <c r="L84" s="24"/>
      <c r="M84" s="24"/>
    </row>
    <row r="85" spans="1:13" s="25" customFormat="1" ht="47.25">
      <c r="A85" s="103" t="s">
        <v>1020</v>
      </c>
      <c r="B85" s="100"/>
      <c r="C85" s="101" t="s">
        <v>272</v>
      </c>
      <c r="D85" s="101" t="s">
        <v>311</v>
      </c>
      <c r="E85" s="100" t="s">
        <v>1019</v>
      </c>
      <c r="F85" s="100"/>
      <c r="G85" s="55">
        <f>G86</f>
        <v>0</v>
      </c>
      <c r="H85" s="55">
        <f>H86</f>
        <v>0</v>
      </c>
      <c r="I85" s="26"/>
      <c r="J85" s="24"/>
      <c r="K85" s="24"/>
      <c r="L85" s="24"/>
      <c r="M85" s="24"/>
    </row>
    <row r="86" spans="1:13" s="25" customFormat="1" ht="63">
      <c r="A86" s="103" t="s">
        <v>1021</v>
      </c>
      <c r="B86" s="100"/>
      <c r="C86" s="101" t="s">
        <v>272</v>
      </c>
      <c r="D86" s="101" t="s">
        <v>311</v>
      </c>
      <c r="E86" s="100" t="s">
        <v>1018</v>
      </c>
      <c r="F86" s="100">
        <v>400</v>
      </c>
      <c r="G86" s="55">
        <v>0</v>
      </c>
      <c r="H86" s="55">
        <v>0</v>
      </c>
      <c r="I86" s="26"/>
      <c r="J86" s="24"/>
      <c r="K86" s="24"/>
      <c r="L86" s="24"/>
      <c r="M86" s="24"/>
    </row>
    <row r="87" spans="1:13" s="27" customFormat="1" ht="31.5">
      <c r="A87" s="99" t="s">
        <v>276</v>
      </c>
      <c r="B87" s="100"/>
      <c r="C87" s="101" t="s">
        <v>272</v>
      </c>
      <c r="D87" s="101" t="s">
        <v>311</v>
      </c>
      <c r="E87" s="100" t="s">
        <v>277</v>
      </c>
      <c r="F87" s="102"/>
      <c r="G87" s="55">
        <f>SUM(G88)</f>
        <v>609.79999999999995</v>
      </c>
      <c r="H87" s="55">
        <f>SUM(H88)</f>
        <v>599.1</v>
      </c>
      <c r="I87" s="26"/>
      <c r="J87" s="24"/>
      <c r="K87" s="24"/>
      <c r="L87" s="24"/>
      <c r="M87" s="24"/>
    </row>
    <row r="88" spans="1:13" s="25" customFormat="1" ht="18.75">
      <c r="A88" s="99" t="s">
        <v>287</v>
      </c>
      <c r="B88" s="100"/>
      <c r="C88" s="101" t="s">
        <v>272</v>
      </c>
      <c r="D88" s="101" t="s">
        <v>311</v>
      </c>
      <c r="E88" s="100" t="s">
        <v>288</v>
      </c>
      <c r="F88" s="102"/>
      <c r="G88" s="55">
        <f>SUM(G89:G90)</f>
        <v>609.79999999999995</v>
      </c>
      <c r="H88" s="55">
        <f>SUM(H89:H90)</f>
        <v>599.1</v>
      </c>
      <c r="I88" s="26"/>
      <c r="J88" s="24"/>
      <c r="K88" s="24"/>
      <c r="L88" s="24"/>
      <c r="M88" s="24"/>
    </row>
    <row r="89" spans="1:13" s="25" customFormat="1" ht="63">
      <c r="A89" s="104" t="s">
        <v>312</v>
      </c>
      <c r="B89" s="100"/>
      <c r="C89" s="101" t="s">
        <v>272</v>
      </c>
      <c r="D89" s="101" t="s">
        <v>311</v>
      </c>
      <c r="E89" s="100" t="s">
        <v>313</v>
      </c>
      <c r="F89" s="100">
        <v>200</v>
      </c>
      <c r="G89" s="55">
        <v>299.8</v>
      </c>
      <c r="H89" s="55">
        <v>289.10000000000002</v>
      </c>
      <c r="I89" s="26"/>
      <c r="J89" s="24"/>
      <c r="K89" s="24"/>
      <c r="L89" s="24"/>
      <c r="M89" s="24"/>
    </row>
    <row r="90" spans="1:13" s="25" customFormat="1" ht="47.25">
      <c r="A90" s="103" t="s">
        <v>314</v>
      </c>
      <c r="B90" s="100"/>
      <c r="C90" s="101" t="s">
        <v>272</v>
      </c>
      <c r="D90" s="101" t="s">
        <v>311</v>
      </c>
      <c r="E90" s="100" t="s">
        <v>313</v>
      </c>
      <c r="F90" s="100">
        <v>800</v>
      </c>
      <c r="G90" s="55">
        <v>310</v>
      </c>
      <c r="H90" s="55">
        <v>310</v>
      </c>
      <c r="I90" s="26"/>
      <c r="J90" s="24"/>
      <c r="K90" s="24"/>
      <c r="L90" s="24"/>
      <c r="M90" s="24"/>
    </row>
    <row r="91" spans="1:13" s="27" customFormat="1" ht="31.5">
      <c r="A91" s="99" t="s">
        <v>315</v>
      </c>
      <c r="B91" s="100"/>
      <c r="C91" s="101" t="s">
        <v>272</v>
      </c>
      <c r="D91" s="101" t="s">
        <v>311</v>
      </c>
      <c r="E91" s="100" t="s">
        <v>316</v>
      </c>
      <c r="F91" s="102"/>
      <c r="G91" s="55">
        <f>SUM(G92,G96)</f>
        <v>151577.80000000002</v>
      </c>
      <c r="H91" s="55">
        <f>SUM(H92,H96)</f>
        <v>123703.8</v>
      </c>
      <c r="I91" s="26"/>
      <c r="J91" s="24"/>
      <c r="K91" s="24"/>
      <c r="L91" s="24"/>
      <c r="M91" s="24"/>
    </row>
    <row r="92" spans="1:13" s="25" customFormat="1" ht="31.5">
      <c r="A92" s="99" t="s">
        <v>317</v>
      </c>
      <c r="B92" s="100"/>
      <c r="C92" s="101" t="s">
        <v>272</v>
      </c>
      <c r="D92" s="101" t="s">
        <v>311</v>
      </c>
      <c r="E92" s="100" t="s">
        <v>318</v>
      </c>
      <c r="F92" s="102"/>
      <c r="G92" s="55">
        <f>SUM(G93:G95)</f>
        <v>35653.800000000003</v>
      </c>
      <c r="H92" s="55">
        <f>SUM(H93:H95)</f>
        <v>16010.6</v>
      </c>
      <c r="I92" s="26"/>
      <c r="J92" s="24"/>
      <c r="K92" s="24"/>
      <c r="L92" s="24"/>
      <c r="M92" s="24"/>
    </row>
    <row r="93" spans="1:13" s="25" customFormat="1" ht="47.25">
      <c r="A93" s="104" t="s">
        <v>319</v>
      </c>
      <c r="B93" s="100"/>
      <c r="C93" s="101" t="s">
        <v>272</v>
      </c>
      <c r="D93" s="101" t="s">
        <v>311</v>
      </c>
      <c r="E93" s="100" t="s">
        <v>320</v>
      </c>
      <c r="F93" s="100">
        <v>200</v>
      </c>
      <c r="G93" s="55">
        <v>30647.8</v>
      </c>
      <c r="H93" s="55">
        <v>11004.7</v>
      </c>
      <c r="I93" s="26"/>
      <c r="J93" s="24"/>
      <c r="K93" s="24"/>
      <c r="L93" s="24"/>
      <c r="M93" s="24"/>
    </row>
    <row r="94" spans="1:13" s="25" customFormat="1" ht="31.5">
      <c r="A94" s="104" t="s">
        <v>321</v>
      </c>
      <c r="B94" s="100"/>
      <c r="C94" s="101" t="s">
        <v>272</v>
      </c>
      <c r="D94" s="101" t="s">
        <v>311</v>
      </c>
      <c r="E94" s="100" t="s">
        <v>320</v>
      </c>
      <c r="F94" s="100">
        <v>800</v>
      </c>
      <c r="G94" s="55">
        <v>6</v>
      </c>
      <c r="H94" s="55">
        <v>5.9</v>
      </c>
      <c r="I94" s="26"/>
      <c r="J94" s="24"/>
      <c r="K94" s="24"/>
      <c r="L94" s="24"/>
      <c r="M94" s="24"/>
    </row>
    <row r="95" spans="1:13" s="25" customFormat="1" ht="47.25">
      <c r="A95" s="104" t="s">
        <v>1022</v>
      </c>
      <c r="B95" s="100"/>
      <c r="C95" s="101" t="s">
        <v>272</v>
      </c>
      <c r="D95" s="101" t="s">
        <v>311</v>
      </c>
      <c r="E95" s="100" t="s">
        <v>1023</v>
      </c>
      <c r="F95" s="100">
        <v>400</v>
      </c>
      <c r="G95" s="55">
        <v>5000</v>
      </c>
      <c r="H95" s="55">
        <v>5000</v>
      </c>
      <c r="I95" s="26"/>
      <c r="J95" s="24"/>
      <c r="K95" s="24"/>
      <c r="L95" s="24"/>
      <c r="M95" s="24"/>
    </row>
    <row r="96" spans="1:13" s="25" customFormat="1" ht="34.5" customHeight="1">
      <c r="A96" s="115" t="s">
        <v>322</v>
      </c>
      <c r="B96" s="100"/>
      <c r="C96" s="101" t="s">
        <v>272</v>
      </c>
      <c r="D96" s="101" t="s">
        <v>311</v>
      </c>
      <c r="E96" s="100" t="s">
        <v>323</v>
      </c>
      <c r="F96" s="100"/>
      <c r="G96" s="55">
        <f>SUM(G97:G105)</f>
        <v>115924.00000000001</v>
      </c>
      <c r="H96" s="55">
        <f>SUM(H97:H105)</f>
        <v>107693.2</v>
      </c>
      <c r="I96" s="26"/>
      <c r="J96" s="24"/>
      <c r="K96" s="24"/>
      <c r="L96" s="24"/>
      <c r="M96" s="24"/>
    </row>
    <row r="97" spans="1:13" s="25" customFormat="1" ht="83.25" customHeight="1">
      <c r="A97" s="115" t="s">
        <v>283</v>
      </c>
      <c r="B97" s="100"/>
      <c r="C97" s="101" t="s">
        <v>272</v>
      </c>
      <c r="D97" s="101" t="s">
        <v>311</v>
      </c>
      <c r="E97" s="100" t="s">
        <v>324</v>
      </c>
      <c r="F97" s="100">
        <v>100</v>
      </c>
      <c r="G97" s="55">
        <f>995.4+2470</f>
        <v>3465.4</v>
      </c>
      <c r="H97" s="55">
        <f>995.3+2470</f>
        <v>3465.3</v>
      </c>
      <c r="I97" s="26"/>
      <c r="J97" s="24"/>
      <c r="K97" s="24"/>
      <c r="L97" s="24"/>
      <c r="M97" s="24"/>
    </row>
    <row r="98" spans="1:13" s="25" customFormat="1" ht="78.75">
      <c r="A98" s="115" t="s">
        <v>325</v>
      </c>
      <c r="B98" s="100"/>
      <c r="C98" s="101" t="s">
        <v>272</v>
      </c>
      <c r="D98" s="101" t="s">
        <v>311</v>
      </c>
      <c r="E98" s="100" t="s">
        <v>326</v>
      </c>
      <c r="F98" s="100">
        <v>100</v>
      </c>
      <c r="G98" s="55">
        <v>178.7</v>
      </c>
      <c r="H98" s="55">
        <v>178.6</v>
      </c>
      <c r="I98" s="26"/>
      <c r="J98" s="24"/>
      <c r="K98" s="24"/>
      <c r="L98" s="24"/>
      <c r="M98" s="24"/>
    </row>
    <row r="99" spans="1:13" s="25" customFormat="1" ht="110.25">
      <c r="A99" s="103" t="s">
        <v>564</v>
      </c>
      <c r="B99" s="100"/>
      <c r="C99" s="101" t="s">
        <v>272</v>
      </c>
      <c r="D99" s="101" t="s">
        <v>311</v>
      </c>
      <c r="E99" s="100" t="s">
        <v>565</v>
      </c>
      <c r="F99" s="100">
        <v>100</v>
      </c>
      <c r="G99" s="64">
        <v>35209.9</v>
      </c>
      <c r="H99" s="64">
        <v>35209.800000000003</v>
      </c>
      <c r="I99" s="26"/>
      <c r="J99" s="24"/>
      <c r="K99" s="24"/>
      <c r="L99" s="24"/>
      <c r="M99" s="24"/>
    </row>
    <row r="100" spans="1:13" s="25" customFormat="1" ht="63">
      <c r="A100" s="103" t="s">
        <v>566</v>
      </c>
      <c r="B100" s="100"/>
      <c r="C100" s="101" t="s">
        <v>272</v>
      </c>
      <c r="D100" s="101" t="s">
        <v>311</v>
      </c>
      <c r="E100" s="100" t="s">
        <v>565</v>
      </c>
      <c r="F100" s="100">
        <v>200</v>
      </c>
      <c r="G100" s="64">
        <v>7397.2</v>
      </c>
      <c r="H100" s="64">
        <v>7376.1</v>
      </c>
      <c r="I100" s="26"/>
      <c r="J100" s="24"/>
      <c r="K100" s="24"/>
      <c r="L100" s="24"/>
      <c r="M100" s="24"/>
    </row>
    <row r="101" spans="1:13" s="25" customFormat="1" ht="47.25">
      <c r="A101" s="103" t="s">
        <v>567</v>
      </c>
      <c r="B101" s="100"/>
      <c r="C101" s="101" t="s">
        <v>272</v>
      </c>
      <c r="D101" s="101" t="s">
        <v>311</v>
      </c>
      <c r="E101" s="100" t="s">
        <v>565</v>
      </c>
      <c r="F101" s="100">
        <v>800</v>
      </c>
      <c r="G101" s="64">
        <v>95.4</v>
      </c>
      <c r="H101" s="64">
        <v>95.2</v>
      </c>
      <c r="I101" s="26"/>
      <c r="J101" s="24"/>
      <c r="K101" s="24"/>
      <c r="L101" s="24"/>
      <c r="M101" s="24"/>
    </row>
    <row r="102" spans="1:13" s="25" customFormat="1" ht="110.25">
      <c r="A102" s="104" t="s">
        <v>327</v>
      </c>
      <c r="B102" s="100"/>
      <c r="C102" s="101" t="s">
        <v>272</v>
      </c>
      <c r="D102" s="101" t="s">
        <v>311</v>
      </c>
      <c r="E102" s="100" t="s">
        <v>328</v>
      </c>
      <c r="F102" s="100">
        <v>100</v>
      </c>
      <c r="G102" s="55">
        <v>26059</v>
      </c>
      <c r="H102" s="55">
        <v>26021.9</v>
      </c>
      <c r="I102" s="26"/>
      <c r="J102" s="24"/>
      <c r="K102" s="24"/>
      <c r="L102" s="24"/>
      <c r="M102" s="24"/>
    </row>
    <row r="103" spans="1:13" s="25" customFormat="1" ht="63">
      <c r="A103" s="104" t="s">
        <v>329</v>
      </c>
      <c r="B103" s="100"/>
      <c r="C103" s="101" t="s">
        <v>272</v>
      </c>
      <c r="D103" s="101" t="s">
        <v>311</v>
      </c>
      <c r="E103" s="100" t="s">
        <v>328</v>
      </c>
      <c r="F103" s="100">
        <v>200</v>
      </c>
      <c r="G103" s="55">
        <v>40049.1</v>
      </c>
      <c r="H103" s="55">
        <v>31878.3</v>
      </c>
      <c r="I103" s="26"/>
      <c r="J103" s="24"/>
      <c r="K103" s="24"/>
      <c r="L103" s="24"/>
      <c r="M103" s="24"/>
    </row>
    <row r="104" spans="1:13" s="25" customFormat="1" ht="47.25">
      <c r="A104" s="104" t="s">
        <v>330</v>
      </c>
      <c r="B104" s="100"/>
      <c r="C104" s="101" t="s">
        <v>272</v>
      </c>
      <c r="D104" s="101" t="s">
        <v>311</v>
      </c>
      <c r="E104" s="100" t="s">
        <v>328</v>
      </c>
      <c r="F104" s="100">
        <v>800</v>
      </c>
      <c r="G104" s="55">
        <v>445</v>
      </c>
      <c r="H104" s="55">
        <v>443.9</v>
      </c>
      <c r="I104" s="26"/>
      <c r="J104" s="24"/>
      <c r="K104" s="24"/>
      <c r="L104" s="24"/>
      <c r="M104" s="24"/>
    </row>
    <row r="105" spans="1:13" s="25" customFormat="1" ht="94.5">
      <c r="A105" s="99" t="s">
        <v>331</v>
      </c>
      <c r="B105" s="100"/>
      <c r="C105" s="101" t="s">
        <v>272</v>
      </c>
      <c r="D105" s="101" t="s">
        <v>311</v>
      </c>
      <c r="E105" s="100" t="s">
        <v>332</v>
      </c>
      <c r="F105" s="100">
        <v>100</v>
      </c>
      <c r="G105" s="55">
        <v>3024.3</v>
      </c>
      <c r="H105" s="55">
        <v>3024.1</v>
      </c>
      <c r="I105" s="26"/>
      <c r="J105" s="24"/>
      <c r="K105" s="24"/>
      <c r="L105" s="24"/>
      <c r="M105" s="24"/>
    </row>
    <row r="106" spans="1:13" s="11" customFormat="1" ht="15.75">
      <c r="A106" s="115" t="s">
        <v>304</v>
      </c>
      <c r="B106" s="100"/>
      <c r="C106" s="101" t="s">
        <v>272</v>
      </c>
      <c r="D106" s="101" t="s">
        <v>311</v>
      </c>
      <c r="E106" s="100" t="s">
        <v>305</v>
      </c>
      <c r="F106" s="100"/>
      <c r="G106" s="55">
        <f>SUM(G107)</f>
        <v>1360.9</v>
      </c>
      <c r="H106" s="55">
        <f>SUM(H107)</f>
        <v>1360.8</v>
      </c>
      <c r="I106" s="26"/>
      <c r="J106" s="28"/>
      <c r="K106" s="28"/>
      <c r="L106" s="28"/>
      <c r="M106" s="28"/>
    </row>
    <row r="107" spans="1:13" s="11" customFormat="1" ht="15.75">
      <c r="A107" s="115" t="s">
        <v>306</v>
      </c>
      <c r="B107" s="100"/>
      <c r="C107" s="101" t="s">
        <v>272</v>
      </c>
      <c r="D107" s="101" t="s">
        <v>311</v>
      </c>
      <c r="E107" s="100" t="s">
        <v>307</v>
      </c>
      <c r="F107" s="100"/>
      <c r="G107" s="55">
        <f>SUM(G108:G111)</f>
        <v>1360.9</v>
      </c>
      <c r="H107" s="55">
        <f>SUM(H108:H111)</f>
        <v>1360.8</v>
      </c>
      <c r="I107" s="26"/>
      <c r="J107" s="28"/>
      <c r="K107" s="28"/>
      <c r="L107" s="28"/>
      <c r="M107" s="28"/>
    </row>
    <row r="108" spans="1:13" s="25" customFormat="1" ht="47.25">
      <c r="A108" s="104" t="s">
        <v>333</v>
      </c>
      <c r="B108" s="100"/>
      <c r="C108" s="101" t="s">
        <v>272</v>
      </c>
      <c r="D108" s="101" t="s">
        <v>311</v>
      </c>
      <c r="E108" s="100" t="s">
        <v>334</v>
      </c>
      <c r="F108" s="100">
        <v>200</v>
      </c>
      <c r="G108" s="55">
        <v>730</v>
      </c>
      <c r="H108" s="55">
        <v>730</v>
      </c>
      <c r="I108" s="26"/>
      <c r="J108" s="24"/>
      <c r="K108" s="24"/>
      <c r="L108" s="24"/>
      <c r="M108" s="24"/>
    </row>
    <row r="109" spans="1:13" s="25" customFormat="1" ht="31.5">
      <c r="A109" s="103" t="s">
        <v>335</v>
      </c>
      <c r="B109" s="100"/>
      <c r="C109" s="101" t="s">
        <v>272</v>
      </c>
      <c r="D109" s="101" t="s">
        <v>311</v>
      </c>
      <c r="E109" s="100" t="s">
        <v>334</v>
      </c>
      <c r="F109" s="100">
        <v>300</v>
      </c>
      <c r="G109" s="55">
        <v>542.5</v>
      </c>
      <c r="H109" s="55">
        <v>542.5</v>
      </c>
      <c r="I109" s="26"/>
      <c r="J109" s="24"/>
      <c r="K109" s="24"/>
      <c r="L109" s="24"/>
      <c r="M109" s="24"/>
    </row>
    <row r="110" spans="1:13" s="25" customFormat="1" ht="31.5">
      <c r="A110" s="103" t="s">
        <v>336</v>
      </c>
      <c r="B110" s="100"/>
      <c r="C110" s="101" t="s">
        <v>272</v>
      </c>
      <c r="D110" s="101" t="s">
        <v>311</v>
      </c>
      <c r="E110" s="100" t="s">
        <v>334</v>
      </c>
      <c r="F110" s="100">
        <v>800</v>
      </c>
      <c r="G110" s="55">
        <v>88.4</v>
      </c>
      <c r="H110" s="55">
        <v>88.3</v>
      </c>
      <c r="I110" s="26"/>
      <c r="J110" s="24"/>
      <c r="K110" s="24"/>
      <c r="L110" s="24"/>
      <c r="M110" s="24"/>
    </row>
    <row r="111" spans="1:13" s="25" customFormat="1" ht="15.75">
      <c r="A111" s="99" t="s">
        <v>522</v>
      </c>
      <c r="B111" s="100"/>
      <c r="C111" s="101" t="s">
        <v>272</v>
      </c>
      <c r="D111" s="101" t="s">
        <v>311</v>
      </c>
      <c r="E111" s="100" t="s">
        <v>523</v>
      </c>
      <c r="F111" s="100">
        <v>800</v>
      </c>
      <c r="G111" s="88">
        <v>0</v>
      </c>
      <c r="H111" s="88">
        <v>0</v>
      </c>
      <c r="I111" s="26"/>
      <c r="J111" s="24"/>
      <c r="K111" s="24"/>
      <c r="L111" s="24"/>
      <c r="M111" s="24"/>
    </row>
    <row r="112" spans="1:13" s="25" customFormat="1" ht="18" customHeight="1">
      <c r="A112" s="94" t="s">
        <v>337</v>
      </c>
      <c r="B112" s="95"/>
      <c r="C112" s="96" t="s">
        <v>338</v>
      </c>
      <c r="D112" s="96" t="s">
        <v>273</v>
      </c>
      <c r="E112" s="100"/>
      <c r="F112" s="100"/>
      <c r="G112" s="98">
        <f>SUM(G113,G119,G130,G141)</f>
        <v>11535.2</v>
      </c>
      <c r="H112" s="98">
        <f>SUM(H113,H119,H130,H141)</f>
        <v>11532.6</v>
      </c>
      <c r="I112" s="26"/>
      <c r="J112" s="24"/>
      <c r="K112" s="24"/>
      <c r="L112" s="24"/>
      <c r="M112" s="24"/>
    </row>
    <row r="113" spans="1:13" s="25" customFormat="1" ht="15.75">
      <c r="A113" s="94" t="s">
        <v>339</v>
      </c>
      <c r="B113" s="95"/>
      <c r="C113" s="96" t="s">
        <v>338</v>
      </c>
      <c r="D113" s="96" t="s">
        <v>286</v>
      </c>
      <c r="E113" s="95"/>
      <c r="F113" s="95"/>
      <c r="G113" s="98">
        <f>SUM(G114)</f>
        <v>2210.1</v>
      </c>
      <c r="H113" s="98">
        <f>SUM(H114)</f>
        <v>2210</v>
      </c>
      <c r="I113" s="26"/>
      <c r="J113" s="24"/>
      <c r="K113" s="24"/>
      <c r="L113" s="24"/>
      <c r="M113" s="24"/>
    </row>
    <row r="114" spans="1:13" s="27" customFormat="1" ht="31.5">
      <c r="A114" s="99" t="s">
        <v>276</v>
      </c>
      <c r="B114" s="100"/>
      <c r="C114" s="101" t="s">
        <v>338</v>
      </c>
      <c r="D114" s="101" t="s">
        <v>286</v>
      </c>
      <c r="E114" s="100" t="s">
        <v>277</v>
      </c>
      <c r="F114" s="102"/>
      <c r="G114" s="55">
        <f>SUM(G115)</f>
        <v>2210.1</v>
      </c>
      <c r="H114" s="55">
        <f>SUM(H115)</f>
        <v>2210</v>
      </c>
      <c r="I114" s="26"/>
      <c r="J114" s="24"/>
      <c r="K114" s="24"/>
      <c r="L114" s="24"/>
      <c r="M114" s="24"/>
    </row>
    <row r="115" spans="1:13" s="25" customFormat="1" ht="18.75">
      <c r="A115" s="99" t="s">
        <v>287</v>
      </c>
      <c r="B115" s="100"/>
      <c r="C115" s="101" t="s">
        <v>338</v>
      </c>
      <c r="D115" s="101" t="s">
        <v>286</v>
      </c>
      <c r="E115" s="100" t="s">
        <v>288</v>
      </c>
      <c r="F115" s="102"/>
      <c r="G115" s="55">
        <f>SUM(G116:G118)</f>
        <v>2210.1</v>
      </c>
      <c r="H115" s="55">
        <f>SUM(H116:H118)</f>
        <v>2210</v>
      </c>
      <c r="I115" s="26"/>
      <c r="J115" s="24"/>
      <c r="K115" s="24"/>
      <c r="L115" s="24"/>
      <c r="M115" s="24"/>
    </row>
    <row r="116" spans="1:13" s="25" customFormat="1" ht="94.5">
      <c r="A116" s="99" t="s">
        <v>1112</v>
      </c>
      <c r="B116" s="100"/>
      <c r="C116" s="101" t="s">
        <v>338</v>
      </c>
      <c r="D116" s="101" t="s">
        <v>286</v>
      </c>
      <c r="E116" s="100" t="s">
        <v>1111</v>
      </c>
      <c r="F116" s="100">
        <v>100</v>
      </c>
      <c r="G116" s="55">
        <v>166.5</v>
      </c>
      <c r="H116" s="55">
        <v>166.5</v>
      </c>
      <c r="I116" s="26"/>
      <c r="J116" s="24"/>
      <c r="K116" s="24"/>
      <c r="L116" s="24"/>
      <c r="M116" s="24"/>
    </row>
    <row r="117" spans="1:13" s="25" customFormat="1" ht="157.5">
      <c r="A117" s="103" t="s">
        <v>340</v>
      </c>
      <c r="B117" s="100"/>
      <c r="C117" s="101" t="s">
        <v>338</v>
      </c>
      <c r="D117" s="101" t="s">
        <v>286</v>
      </c>
      <c r="E117" s="100" t="s">
        <v>341</v>
      </c>
      <c r="F117" s="100">
        <v>100</v>
      </c>
      <c r="G117" s="55">
        <v>2003.7</v>
      </c>
      <c r="H117" s="55">
        <v>2003.6</v>
      </c>
      <c r="I117" s="26"/>
      <c r="J117" s="24"/>
      <c r="K117" s="24"/>
      <c r="L117" s="24"/>
      <c r="M117" s="24"/>
    </row>
    <row r="118" spans="1:13" s="25" customFormat="1" ht="110.25">
      <c r="A118" s="104" t="s">
        <v>342</v>
      </c>
      <c r="B118" s="100"/>
      <c r="C118" s="101" t="s">
        <v>338</v>
      </c>
      <c r="D118" s="101" t="s">
        <v>286</v>
      </c>
      <c r="E118" s="100" t="s">
        <v>341</v>
      </c>
      <c r="F118" s="100">
        <v>200</v>
      </c>
      <c r="G118" s="55">
        <v>39.9</v>
      </c>
      <c r="H118" s="55">
        <v>39.9</v>
      </c>
      <c r="I118" s="26"/>
      <c r="J118" s="24"/>
      <c r="K118" s="24"/>
      <c r="L118" s="24"/>
      <c r="M118" s="24"/>
    </row>
    <row r="119" spans="1:13" s="25" customFormat="1" ht="15.75">
      <c r="A119" s="94" t="s">
        <v>1001</v>
      </c>
      <c r="B119" s="95"/>
      <c r="C119" s="96" t="s">
        <v>338</v>
      </c>
      <c r="D119" s="96" t="s">
        <v>343</v>
      </c>
      <c r="E119" s="95"/>
      <c r="F119" s="95"/>
      <c r="G119" s="98">
        <f>SUM(G120,G126)</f>
        <v>7073.9</v>
      </c>
      <c r="H119" s="98">
        <f>SUM(H120,H126)</f>
        <v>7072.6</v>
      </c>
      <c r="I119" s="26"/>
      <c r="J119" s="24"/>
      <c r="K119" s="24"/>
      <c r="L119" s="24"/>
      <c r="M119" s="24"/>
    </row>
    <row r="120" spans="1:13" s="25" customFormat="1" ht="31.5">
      <c r="A120" s="15" t="s">
        <v>344</v>
      </c>
      <c r="B120" s="100"/>
      <c r="C120" s="101" t="s">
        <v>338</v>
      </c>
      <c r="D120" s="101" t="s">
        <v>343</v>
      </c>
      <c r="E120" s="100" t="s">
        <v>345</v>
      </c>
      <c r="F120" s="100"/>
      <c r="G120" s="55">
        <f>SUM(G121)</f>
        <v>402.3</v>
      </c>
      <c r="H120" s="55">
        <f>SUM(H121)</f>
        <v>401.3</v>
      </c>
      <c r="I120" s="26"/>
      <c r="J120" s="24"/>
      <c r="K120" s="24"/>
      <c r="L120" s="24"/>
      <c r="M120" s="24"/>
    </row>
    <row r="121" spans="1:13" s="25" customFormat="1" ht="78.75">
      <c r="A121" s="103" t="s">
        <v>346</v>
      </c>
      <c r="B121" s="100"/>
      <c r="C121" s="101" t="s">
        <v>338</v>
      </c>
      <c r="D121" s="101" t="s">
        <v>343</v>
      </c>
      <c r="E121" s="116" t="s">
        <v>347</v>
      </c>
      <c r="F121" s="100"/>
      <c r="G121" s="55">
        <f>SUM(G122,G124)</f>
        <v>402.3</v>
      </c>
      <c r="H121" s="55">
        <f>SUM(H122,H124)</f>
        <v>401.3</v>
      </c>
      <c r="I121" s="26"/>
      <c r="J121" s="24"/>
      <c r="K121" s="24"/>
      <c r="L121" s="24"/>
      <c r="M121" s="24"/>
    </row>
    <row r="122" spans="1:13" s="25" customFormat="1" ht="78.75">
      <c r="A122" s="103" t="s">
        <v>348</v>
      </c>
      <c r="B122" s="100"/>
      <c r="C122" s="101" t="s">
        <v>338</v>
      </c>
      <c r="D122" s="101" t="s">
        <v>343</v>
      </c>
      <c r="E122" s="117" t="s">
        <v>349</v>
      </c>
      <c r="F122" s="100"/>
      <c r="G122" s="55">
        <f>SUM(G123)</f>
        <v>377.3</v>
      </c>
      <c r="H122" s="55">
        <f>SUM(H123)</f>
        <v>377.1</v>
      </c>
      <c r="I122" s="26"/>
      <c r="J122" s="24"/>
      <c r="K122" s="24"/>
      <c r="L122" s="24"/>
      <c r="M122" s="24"/>
    </row>
    <row r="123" spans="1:13" s="25" customFormat="1" ht="94.5">
      <c r="A123" s="103" t="s">
        <v>350</v>
      </c>
      <c r="B123" s="100"/>
      <c r="C123" s="101" t="s">
        <v>338</v>
      </c>
      <c r="D123" s="101" t="s">
        <v>343</v>
      </c>
      <c r="E123" s="118" t="s">
        <v>351</v>
      </c>
      <c r="F123" s="119">
        <v>200</v>
      </c>
      <c r="G123" s="55">
        <v>377.3</v>
      </c>
      <c r="H123" s="55">
        <v>377.1</v>
      </c>
      <c r="I123" s="26"/>
      <c r="J123" s="24"/>
      <c r="K123" s="24"/>
      <c r="L123" s="24"/>
      <c r="M123" s="24"/>
    </row>
    <row r="124" spans="1:13" s="25" customFormat="1" ht="47.25">
      <c r="A124" s="15" t="s">
        <v>352</v>
      </c>
      <c r="B124" s="100"/>
      <c r="C124" s="101" t="s">
        <v>338</v>
      </c>
      <c r="D124" s="101" t="s">
        <v>343</v>
      </c>
      <c r="E124" s="100" t="s">
        <v>353</v>
      </c>
      <c r="F124" s="119"/>
      <c r="G124" s="55">
        <f>SUM(G125)</f>
        <v>25</v>
      </c>
      <c r="H124" s="55">
        <f>SUM(H125)</f>
        <v>24.2</v>
      </c>
      <c r="I124" s="26"/>
      <c r="J124" s="24"/>
      <c r="K124" s="24"/>
      <c r="L124" s="24"/>
      <c r="M124" s="24"/>
    </row>
    <row r="125" spans="1:13" s="25" customFormat="1" ht="63">
      <c r="A125" s="103" t="s">
        <v>354</v>
      </c>
      <c r="B125" s="100"/>
      <c r="C125" s="101" t="s">
        <v>338</v>
      </c>
      <c r="D125" s="101" t="s">
        <v>343</v>
      </c>
      <c r="E125" s="118" t="s">
        <v>355</v>
      </c>
      <c r="F125" s="119">
        <v>200</v>
      </c>
      <c r="G125" s="55">
        <v>25</v>
      </c>
      <c r="H125" s="55">
        <v>24.2</v>
      </c>
      <c r="I125" s="26"/>
      <c r="J125" s="24"/>
      <c r="K125" s="24"/>
      <c r="L125" s="24"/>
      <c r="M125" s="24"/>
    </row>
    <row r="126" spans="1:13" s="25" customFormat="1" ht="31.5">
      <c r="A126" s="115" t="s">
        <v>322</v>
      </c>
      <c r="B126" s="100"/>
      <c r="C126" s="101" t="s">
        <v>338</v>
      </c>
      <c r="D126" s="101" t="s">
        <v>343</v>
      </c>
      <c r="E126" s="100" t="s">
        <v>323</v>
      </c>
      <c r="F126" s="100"/>
      <c r="G126" s="55">
        <f>SUM(G127:G129)</f>
        <v>6671.5999999999995</v>
      </c>
      <c r="H126" s="55">
        <f>SUM(H127:H129)</f>
        <v>6671.3</v>
      </c>
      <c r="I126" s="26"/>
      <c r="J126" s="24"/>
      <c r="K126" s="24"/>
      <c r="L126" s="24"/>
      <c r="M126" s="24"/>
    </row>
    <row r="127" spans="1:13" s="25" customFormat="1" ht="88.5" customHeight="1">
      <c r="A127" s="115" t="s">
        <v>283</v>
      </c>
      <c r="B127" s="100"/>
      <c r="C127" s="101" t="s">
        <v>338</v>
      </c>
      <c r="D127" s="101" t="s">
        <v>343</v>
      </c>
      <c r="E127" s="100" t="s">
        <v>324</v>
      </c>
      <c r="F127" s="100">
        <v>100</v>
      </c>
      <c r="G127" s="55">
        <v>190.9</v>
      </c>
      <c r="H127" s="55">
        <v>190.8</v>
      </c>
      <c r="I127" s="26"/>
      <c r="J127" s="24"/>
      <c r="K127" s="24"/>
      <c r="L127" s="24"/>
      <c r="M127" s="24"/>
    </row>
    <row r="128" spans="1:13" s="25" customFormat="1" ht="94.5">
      <c r="A128" s="103" t="s">
        <v>356</v>
      </c>
      <c r="B128" s="100"/>
      <c r="C128" s="101" t="s">
        <v>338</v>
      </c>
      <c r="D128" s="101" t="s">
        <v>343</v>
      </c>
      <c r="E128" s="100" t="s">
        <v>357</v>
      </c>
      <c r="F128" s="100">
        <v>100</v>
      </c>
      <c r="G128" s="55">
        <v>6480.7</v>
      </c>
      <c r="H128" s="55">
        <v>6480.5</v>
      </c>
      <c r="I128" s="26"/>
      <c r="J128" s="24"/>
      <c r="K128" s="24"/>
      <c r="L128" s="24"/>
      <c r="M128" s="24"/>
    </row>
    <row r="129" spans="1:13" s="25" customFormat="1" ht="66.75" customHeight="1">
      <c r="A129" s="103" t="s">
        <v>358</v>
      </c>
      <c r="B129" s="100"/>
      <c r="C129" s="101" t="s">
        <v>338</v>
      </c>
      <c r="D129" s="101" t="s">
        <v>343</v>
      </c>
      <c r="E129" s="100" t="s">
        <v>357</v>
      </c>
      <c r="F129" s="100">
        <v>200</v>
      </c>
      <c r="G129" s="55">
        <v>0</v>
      </c>
      <c r="H129" s="55">
        <v>0</v>
      </c>
      <c r="I129" s="26"/>
      <c r="J129" s="24"/>
      <c r="K129" s="24"/>
      <c r="L129" s="24"/>
      <c r="M129" s="24"/>
    </row>
    <row r="130" spans="1:13" s="25" customFormat="1" ht="47.25">
      <c r="A130" s="94" t="s">
        <v>1002</v>
      </c>
      <c r="B130" s="95"/>
      <c r="C130" s="96" t="s">
        <v>338</v>
      </c>
      <c r="D130" s="96" t="s">
        <v>359</v>
      </c>
      <c r="E130" s="95"/>
      <c r="F130" s="95"/>
      <c r="G130" s="98">
        <f>SUM(G131)</f>
        <v>2141.1999999999998</v>
      </c>
      <c r="H130" s="98">
        <f>SUM(H131)</f>
        <v>2140.2999999999997</v>
      </c>
      <c r="I130" s="26"/>
      <c r="J130" s="24"/>
      <c r="K130" s="24"/>
      <c r="L130" s="24"/>
      <c r="M130" s="24"/>
    </row>
    <row r="131" spans="1:13" s="25" customFormat="1" ht="31.5">
      <c r="A131" s="15" t="s">
        <v>344</v>
      </c>
      <c r="B131" s="100"/>
      <c r="C131" s="101" t="s">
        <v>338</v>
      </c>
      <c r="D131" s="101" t="s">
        <v>359</v>
      </c>
      <c r="E131" s="100" t="s">
        <v>345</v>
      </c>
      <c r="F131" s="100"/>
      <c r="G131" s="55">
        <f>SUM(G132)</f>
        <v>2141.1999999999998</v>
      </c>
      <c r="H131" s="55">
        <f>SUM(H132)</f>
        <v>2140.2999999999997</v>
      </c>
      <c r="I131" s="26"/>
      <c r="J131" s="24"/>
      <c r="K131" s="24"/>
      <c r="L131" s="24"/>
      <c r="M131" s="24"/>
    </row>
    <row r="132" spans="1:13" s="25" customFormat="1" ht="31.5">
      <c r="A132" s="15" t="s">
        <v>360</v>
      </c>
      <c r="B132" s="100"/>
      <c r="C132" s="101" t="s">
        <v>338</v>
      </c>
      <c r="D132" s="101" t="s">
        <v>359</v>
      </c>
      <c r="E132" s="100" t="s">
        <v>361</v>
      </c>
      <c r="F132" s="100"/>
      <c r="G132" s="55">
        <f>SUM(G133,G135,G137,G139)</f>
        <v>2141.1999999999998</v>
      </c>
      <c r="H132" s="55">
        <f>SUM(H133,H135,H137,H139)</f>
        <v>2140.2999999999997</v>
      </c>
      <c r="I132" s="26"/>
      <c r="J132" s="24"/>
      <c r="K132" s="24"/>
      <c r="L132" s="24"/>
      <c r="M132" s="24"/>
    </row>
    <row r="133" spans="1:13" s="25" customFormat="1" ht="47.25">
      <c r="A133" s="15" t="s">
        <v>362</v>
      </c>
      <c r="B133" s="100"/>
      <c r="C133" s="101" t="s">
        <v>338</v>
      </c>
      <c r="D133" s="101" t="s">
        <v>359</v>
      </c>
      <c r="E133" s="100" t="s">
        <v>363</v>
      </c>
      <c r="F133" s="100"/>
      <c r="G133" s="55">
        <f>SUM(G134)</f>
        <v>1375</v>
      </c>
      <c r="H133" s="55">
        <f>SUM(H134)</f>
        <v>1375</v>
      </c>
      <c r="I133" s="26"/>
      <c r="J133" s="24"/>
      <c r="K133" s="24"/>
      <c r="L133" s="24"/>
      <c r="M133" s="24"/>
    </row>
    <row r="134" spans="1:13" s="25" customFormat="1" ht="47.25">
      <c r="A134" s="103" t="s">
        <v>364</v>
      </c>
      <c r="B134" s="100"/>
      <c r="C134" s="101" t="s">
        <v>338</v>
      </c>
      <c r="D134" s="101" t="s">
        <v>359</v>
      </c>
      <c r="E134" s="100" t="s">
        <v>365</v>
      </c>
      <c r="F134" s="100">
        <v>800</v>
      </c>
      <c r="G134" s="55">
        <v>1375</v>
      </c>
      <c r="H134" s="55">
        <v>1375</v>
      </c>
      <c r="I134" s="26"/>
      <c r="J134" s="24"/>
      <c r="K134" s="24"/>
      <c r="L134" s="24"/>
      <c r="M134" s="24"/>
    </row>
    <row r="135" spans="1:13" s="25" customFormat="1" ht="31.5">
      <c r="A135" s="15" t="s">
        <v>366</v>
      </c>
      <c r="B135" s="100"/>
      <c r="C135" s="101" t="s">
        <v>338</v>
      </c>
      <c r="D135" s="101" t="s">
        <v>359</v>
      </c>
      <c r="E135" s="100" t="s">
        <v>367</v>
      </c>
      <c r="F135" s="119"/>
      <c r="G135" s="55">
        <f>SUM(G136)</f>
        <v>287</v>
      </c>
      <c r="H135" s="55">
        <f>SUM(H136)</f>
        <v>287</v>
      </c>
      <c r="I135" s="26"/>
      <c r="J135" s="24"/>
      <c r="K135" s="24"/>
      <c r="L135" s="24"/>
      <c r="M135" s="24"/>
    </row>
    <row r="136" spans="1:13" s="25" customFormat="1" ht="63">
      <c r="A136" s="103" t="s">
        <v>368</v>
      </c>
      <c r="B136" s="100"/>
      <c r="C136" s="101" t="s">
        <v>338</v>
      </c>
      <c r="D136" s="101" t="s">
        <v>359</v>
      </c>
      <c r="E136" s="120" t="s">
        <v>369</v>
      </c>
      <c r="F136" s="119">
        <v>200</v>
      </c>
      <c r="G136" s="55">
        <v>287</v>
      </c>
      <c r="H136" s="55">
        <v>287</v>
      </c>
      <c r="I136" s="26"/>
      <c r="J136" s="24"/>
      <c r="K136" s="24"/>
      <c r="L136" s="24"/>
      <c r="M136" s="24"/>
    </row>
    <row r="137" spans="1:13" s="25" customFormat="1" ht="47.25">
      <c r="A137" s="15" t="s">
        <v>370</v>
      </c>
      <c r="B137" s="100"/>
      <c r="C137" s="101" t="s">
        <v>338</v>
      </c>
      <c r="D137" s="101" t="s">
        <v>359</v>
      </c>
      <c r="E137" s="100" t="s">
        <v>371</v>
      </c>
      <c r="F137" s="119"/>
      <c r="G137" s="55">
        <f>SUM(G138)</f>
        <v>25</v>
      </c>
      <c r="H137" s="55">
        <f>SUM(H138)</f>
        <v>24.1</v>
      </c>
      <c r="I137" s="26"/>
      <c r="J137" s="24"/>
      <c r="K137" s="24"/>
      <c r="L137" s="24"/>
      <c r="M137" s="24"/>
    </row>
    <row r="138" spans="1:13" s="25" customFormat="1" ht="63">
      <c r="A138" s="103" t="s">
        <v>372</v>
      </c>
      <c r="B138" s="100"/>
      <c r="C138" s="101" t="s">
        <v>338</v>
      </c>
      <c r="D138" s="101" t="s">
        <v>359</v>
      </c>
      <c r="E138" s="120" t="s">
        <v>373</v>
      </c>
      <c r="F138" s="119">
        <v>200</v>
      </c>
      <c r="G138" s="55">
        <v>25</v>
      </c>
      <c r="H138" s="55">
        <v>24.1</v>
      </c>
      <c r="I138" s="26"/>
      <c r="J138" s="24"/>
      <c r="K138" s="24"/>
      <c r="L138" s="24"/>
      <c r="M138" s="24"/>
    </row>
    <row r="139" spans="1:13" s="25" customFormat="1" ht="47.25">
      <c r="A139" s="103" t="s">
        <v>1026</v>
      </c>
      <c r="B139" s="100"/>
      <c r="C139" s="101" t="s">
        <v>338</v>
      </c>
      <c r="D139" s="101" t="s">
        <v>359</v>
      </c>
      <c r="E139" s="120" t="s">
        <v>1025</v>
      </c>
      <c r="F139" s="119"/>
      <c r="G139" s="55">
        <f>SUM(G140)</f>
        <v>454.2</v>
      </c>
      <c r="H139" s="55">
        <f>SUM(H140)</f>
        <v>454.2</v>
      </c>
      <c r="I139" s="26"/>
      <c r="J139" s="24"/>
      <c r="K139" s="24"/>
      <c r="L139" s="24"/>
      <c r="M139" s="24"/>
    </row>
    <row r="140" spans="1:13" s="25" customFormat="1" ht="63">
      <c r="A140" s="103" t="s">
        <v>1027</v>
      </c>
      <c r="B140" s="100"/>
      <c r="C140" s="101" t="s">
        <v>338</v>
      </c>
      <c r="D140" s="101" t="s">
        <v>359</v>
      </c>
      <c r="E140" s="120" t="s">
        <v>1024</v>
      </c>
      <c r="F140" s="119">
        <v>200</v>
      </c>
      <c r="G140" s="55">
        <v>454.2</v>
      </c>
      <c r="H140" s="55">
        <v>454.2</v>
      </c>
      <c r="I140" s="26"/>
      <c r="J140" s="24"/>
      <c r="K140" s="24"/>
      <c r="L140" s="24"/>
      <c r="M140" s="24"/>
    </row>
    <row r="141" spans="1:13" s="25" customFormat="1" ht="31.5">
      <c r="A141" s="94" t="s">
        <v>374</v>
      </c>
      <c r="B141" s="95"/>
      <c r="C141" s="96" t="s">
        <v>338</v>
      </c>
      <c r="D141" s="96">
        <v>14</v>
      </c>
      <c r="E141" s="95"/>
      <c r="F141" s="95"/>
      <c r="G141" s="98">
        <f>SUM(G142,G145)</f>
        <v>110</v>
      </c>
      <c r="H141" s="98">
        <f>SUM(H142,H145)</f>
        <v>109.7</v>
      </c>
      <c r="I141" s="26"/>
      <c r="J141" s="24"/>
      <c r="K141" s="24"/>
      <c r="L141" s="24"/>
      <c r="M141" s="24"/>
    </row>
    <row r="142" spans="1:13" s="25" customFormat="1" ht="63">
      <c r="A142" s="99" t="s">
        <v>375</v>
      </c>
      <c r="B142" s="100"/>
      <c r="C142" s="101" t="s">
        <v>338</v>
      </c>
      <c r="D142" s="101">
        <v>14</v>
      </c>
      <c r="E142" s="100" t="s">
        <v>376</v>
      </c>
      <c r="F142" s="100"/>
      <c r="G142" s="55">
        <f>G143</f>
        <v>10</v>
      </c>
      <c r="H142" s="55">
        <f>H143</f>
        <v>9.6999999999999993</v>
      </c>
      <c r="I142" s="26"/>
      <c r="J142" s="24"/>
      <c r="K142" s="24"/>
      <c r="L142" s="24"/>
      <c r="M142" s="24"/>
    </row>
    <row r="143" spans="1:13" s="25" customFormat="1" ht="63">
      <c r="A143" s="121" t="s">
        <v>740</v>
      </c>
      <c r="B143" s="105"/>
      <c r="C143" s="101" t="s">
        <v>338</v>
      </c>
      <c r="D143" s="101">
        <v>14</v>
      </c>
      <c r="E143" s="100" t="s">
        <v>738</v>
      </c>
      <c r="F143" s="100"/>
      <c r="G143" s="55">
        <f>G144</f>
        <v>10</v>
      </c>
      <c r="H143" s="55">
        <f>H144</f>
        <v>9.6999999999999993</v>
      </c>
      <c r="I143" s="26"/>
      <c r="J143" s="24"/>
      <c r="K143" s="24"/>
      <c r="L143" s="24"/>
      <c r="M143" s="24"/>
    </row>
    <row r="144" spans="1:13" s="25" customFormat="1" ht="78.75">
      <c r="A144" s="104" t="s">
        <v>377</v>
      </c>
      <c r="B144" s="105"/>
      <c r="C144" s="122" t="s">
        <v>338</v>
      </c>
      <c r="D144" s="122">
        <v>14</v>
      </c>
      <c r="E144" s="105" t="s">
        <v>739</v>
      </c>
      <c r="F144" s="100">
        <v>200</v>
      </c>
      <c r="G144" s="55">
        <v>10</v>
      </c>
      <c r="H144" s="55">
        <v>9.6999999999999993</v>
      </c>
      <c r="I144" s="26"/>
      <c r="J144" s="24"/>
      <c r="K144" s="24"/>
      <c r="L144" s="24"/>
      <c r="M144" s="24"/>
    </row>
    <row r="145" spans="1:13" s="25" customFormat="1" ht="47.25">
      <c r="A145" s="15" t="s">
        <v>378</v>
      </c>
      <c r="B145" s="100"/>
      <c r="C145" s="101" t="s">
        <v>338</v>
      </c>
      <c r="D145" s="101" t="s">
        <v>379</v>
      </c>
      <c r="E145" s="100" t="s">
        <v>380</v>
      </c>
      <c r="F145" s="119"/>
      <c r="G145" s="55">
        <f t="shared" ref="G145:H147" si="4">SUM(G146)</f>
        <v>100</v>
      </c>
      <c r="H145" s="55">
        <f t="shared" si="4"/>
        <v>100</v>
      </c>
      <c r="I145" s="26"/>
      <c r="J145" s="24"/>
      <c r="K145" s="24"/>
      <c r="L145" s="24"/>
      <c r="M145" s="24"/>
    </row>
    <row r="146" spans="1:13" s="25" customFormat="1" ht="31.5">
      <c r="A146" s="15" t="s">
        <v>381</v>
      </c>
      <c r="B146" s="100"/>
      <c r="C146" s="101" t="s">
        <v>338</v>
      </c>
      <c r="D146" s="101" t="s">
        <v>379</v>
      </c>
      <c r="E146" s="100" t="s">
        <v>382</v>
      </c>
      <c r="F146" s="119"/>
      <c r="G146" s="55">
        <f t="shared" si="4"/>
        <v>100</v>
      </c>
      <c r="H146" s="55">
        <f t="shared" si="4"/>
        <v>100</v>
      </c>
      <c r="I146" s="26"/>
      <c r="J146" s="24"/>
      <c r="K146" s="24"/>
      <c r="L146" s="24"/>
      <c r="M146" s="24"/>
    </row>
    <row r="147" spans="1:13" s="25" customFormat="1" ht="47.25">
      <c r="A147" s="15" t="s">
        <v>383</v>
      </c>
      <c r="B147" s="100"/>
      <c r="C147" s="101" t="s">
        <v>338</v>
      </c>
      <c r="D147" s="101" t="s">
        <v>379</v>
      </c>
      <c r="E147" s="100" t="s">
        <v>384</v>
      </c>
      <c r="F147" s="119"/>
      <c r="G147" s="55">
        <f t="shared" si="4"/>
        <v>100</v>
      </c>
      <c r="H147" s="55">
        <f t="shared" si="4"/>
        <v>100</v>
      </c>
      <c r="I147" s="26"/>
      <c r="J147" s="24"/>
      <c r="K147" s="24"/>
      <c r="L147" s="24"/>
      <c r="M147" s="24"/>
    </row>
    <row r="148" spans="1:13" s="25" customFormat="1" ht="110.25">
      <c r="A148" s="103" t="s">
        <v>385</v>
      </c>
      <c r="B148" s="123"/>
      <c r="C148" s="124" t="s">
        <v>338</v>
      </c>
      <c r="D148" s="124" t="s">
        <v>379</v>
      </c>
      <c r="E148" s="125" t="s">
        <v>386</v>
      </c>
      <c r="F148" s="100">
        <v>200</v>
      </c>
      <c r="G148" s="55">
        <v>100</v>
      </c>
      <c r="H148" s="55">
        <v>100</v>
      </c>
      <c r="I148" s="26"/>
      <c r="J148" s="24"/>
      <c r="K148" s="24"/>
      <c r="L148" s="24"/>
      <c r="M148" s="24"/>
    </row>
    <row r="149" spans="1:13" s="25" customFormat="1" ht="15.75">
      <c r="A149" s="94" t="s">
        <v>387</v>
      </c>
      <c r="B149" s="95"/>
      <c r="C149" s="96" t="s">
        <v>286</v>
      </c>
      <c r="D149" s="96" t="s">
        <v>273</v>
      </c>
      <c r="E149" s="95"/>
      <c r="F149" s="95"/>
      <c r="G149" s="98">
        <f>SUM(G150,G161,G177)</f>
        <v>166975.79999999999</v>
      </c>
      <c r="H149" s="98">
        <f>SUM(H150,H161,H177)</f>
        <v>157987.59999999998</v>
      </c>
      <c r="I149" s="26"/>
      <c r="J149" s="24"/>
      <c r="K149" s="24"/>
      <c r="L149" s="24"/>
      <c r="M149" s="24"/>
    </row>
    <row r="150" spans="1:13" s="25" customFormat="1" ht="15.75">
      <c r="A150" s="94" t="s">
        <v>388</v>
      </c>
      <c r="B150" s="95"/>
      <c r="C150" s="96" t="s">
        <v>286</v>
      </c>
      <c r="D150" s="96" t="s">
        <v>389</v>
      </c>
      <c r="E150" s="95"/>
      <c r="F150" s="95"/>
      <c r="G150" s="98">
        <f>SUM(G151)</f>
        <v>24525.800000000003</v>
      </c>
      <c r="H150" s="98">
        <f>SUM(H151)</f>
        <v>19674.7</v>
      </c>
      <c r="I150" s="26"/>
      <c r="J150" s="24"/>
      <c r="K150" s="24"/>
      <c r="L150" s="24"/>
      <c r="M150" s="24"/>
    </row>
    <row r="151" spans="1:13" s="25" customFormat="1" ht="47.25">
      <c r="A151" s="99" t="s">
        <v>390</v>
      </c>
      <c r="B151" s="100"/>
      <c r="C151" s="101" t="s">
        <v>286</v>
      </c>
      <c r="D151" s="101" t="s">
        <v>389</v>
      </c>
      <c r="E151" s="100" t="s">
        <v>391</v>
      </c>
      <c r="F151" s="100"/>
      <c r="G151" s="55">
        <f>SUM(G152,G155)</f>
        <v>24525.800000000003</v>
      </c>
      <c r="H151" s="55">
        <f>SUM(H152,H155)</f>
        <v>19674.7</v>
      </c>
      <c r="I151" s="26"/>
      <c r="J151" s="24"/>
      <c r="K151" s="24"/>
      <c r="L151" s="24"/>
      <c r="M151" s="24"/>
    </row>
    <row r="152" spans="1:13" s="25" customFormat="1" ht="15.75">
      <c r="A152" s="99" t="s">
        <v>392</v>
      </c>
      <c r="B152" s="100"/>
      <c r="C152" s="101" t="s">
        <v>286</v>
      </c>
      <c r="D152" s="101" t="s">
        <v>389</v>
      </c>
      <c r="E152" s="100" t="s">
        <v>393</v>
      </c>
      <c r="F152" s="100"/>
      <c r="G152" s="55">
        <f>SUM(G153)</f>
        <v>17572.7</v>
      </c>
      <c r="H152" s="55">
        <f>SUM(H153)</f>
        <v>17572.7</v>
      </c>
      <c r="I152" s="26"/>
      <c r="J152" s="24"/>
      <c r="K152" s="24"/>
      <c r="L152" s="24"/>
      <c r="M152" s="24"/>
    </row>
    <row r="153" spans="1:13" s="25" customFormat="1" ht="31.5">
      <c r="A153" s="99" t="s">
        <v>394</v>
      </c>
      <c r="B153" s="100"/>
      <c r="C153" s="101" t="s">
        <v>286</v>
      </c>
      <c r="D153" s="101" t="s">
        <v>389</v>
      </c>
      <c r="E153" s="100" t="s">
        <v>395</v>
      </c>
      <c r="F153" s="100"/>
      <c r="G153" s="55">
        <f>SUM(G154)</f>
        <v>17572.7</v>
      </c>
      <c r="H153" s="55">
        <f>SUM(H154)</f>
        <v>17572.7</v>
      </c>
      <c r="I153" s="26"/>
      <c r="J153" s="24"/>
      <c r="K153" s="24"/>
      <c r="L153" s="24"/>
      <c r="M153" s="24"/>
    </row>
    <row r="154" spans="1:13" s="25" customFormat="1" ht="47.25">
      <c r="A154" s="104" t="s">
        <v>396</v>
      </c>
      <c r="B154" s="100"/>
      <c r="C154" s="101" t="s">
        <v>286</v>
      </c>
      <c r="D154" s="101" t="s">
        <v>389</v>
      </c>
      <c r="E154" s="100" t="s">
        <v>397</v>
      </c>
      <c r="F154" s="100">
        <v>200</v>
      </c>
      <c r="G154" s="55">
        <v>17572.7</v>
      </c>
      <c r="H154" s="55">
        <v>17572.7</v>
      </c>
      <c r="I154" s="26"/>
      <c r="J154" s="24"/>
      <c r="K154" s="24"/>
      <c r="L154" s="24"/>
      <c r="M154" s="24"/>
    </row>
    <row r="155" spans="1:13" s="25" customFormat="1" ht="15.75">
      <c r="A155" s="104" t="s">
        <v>398</v>
      </c>
      <c r="B155" s="100"/>
      <c r="C155" s="101" t="s">
        <v>286</v>
      </c>
      <c r="D155" s="101" t="s">
        <v>389</v>
      </c>
      <c r="E155" s="100" t="s">
        <v>399</v>
      </c>
      <c r="F155" s="100"/>
      <c r="G155" s="55">
        <f>SUM(G156,G158)</f>
        <v>6953.1</v>
      </c>
      <c r="H155" s="55">
        <f>SUM(H156,H158)</f>
        <v>2102</v>
      </c>
      <c r="I155" s="26"/>
      <c r="J155" s="24"/>
      <c r="K155" s="24"/>
      <c r="L155" s="24"/>
      <c r="M155" s="24"/>
    </row>
    <row r="156" spans="1:13" s="25" customFormat="1" ht="15.75">
      <c r="A156" s="104" t="s">
        <v>400</v>
      </c>
      <c r="B156" s="100"/>
      <c r="C156" s="101" t="s">
        <v>286</v>
      </c>
      <c r="D156" s="101" t="s">
        <v>389</v>
      </c>
      <c r="E156" s="100" t="s">
        <v>401</v>
      </c>
      <c r="F156" s="100"/>
      <c r="G156" s="55">
        <f>SUM(G157)</f>
        <v>1102</v>
      </c>
      <c r="H156" s="55">
        <f>SUM(H157)</f>
        <v>1102</v>
      </c>
      <c r="I156" s="26"/>
      <c r="J156" s="24"/>
      <c r="K156" s="24"/>
      <c r="L156" s="24"/>
      <c r="M156" s="24"/>
    </row>
    <row r="157" spans="1:13" s="25" customFormat="1" ht="47.25">
      <c r="A157" s="104" t="s">
        <v>402</v>
      </c>
      <c r="B157" s="100"/>
      <c r="C157" s="101" t="s">
        <v>286</v>
      </c>
      <c r="D157" s="101" t="s">
        <v>389</v>
      </c>
      <c r="E157" s="120" t="s">
        <v>403</v>
      </c>
      <c r="F157" s="100">
        <v>200</v>
      </c>
      <c r="G157" s="55">
        <v>1102</v>
      </c>
      <c r="H157" s="55">
        <v>1102</v>
      </c>
      <c r="I157" s="26"/>
      <c r="J157" s="24"/>
      <c r="K157" s="24"/>
      <c r="L157" s="24"/>
      <c r="M157" s="24"/>
    </row>
    <row r="158" spans="1:13" s="25" customFormat="1" ht="31.5">
      <c r="A158" s="104" t="s">
        <v>404</v>
      </c>
      <c r="B158" s="100"/>
      <c r="C158" s="101" t="s">
        <v>286</v>
      </c>
      <c r="D158" s="101" t="s">
        <v>389</v>
      </c>
      <c r="E158" s="120" t="s">
        <v>405</v>
      </c>
      <c r="F158" s="100"/>
      <c r="G158" s="55">
        <f>SUM(G159:G160)</f>
        <v>5851.1</v>
      </c>
      <c r="H158" s="55">
        <f>SUM(H159:H160)</f>
        <v>1000</v>
      </c>
      <c r="I158" s="26"/>
      <c r="J158" s="24"/>
      <c r="K158" s="24"/>
      <c r="L158" s="24"/>
      <c r="M158" s="24"/>
    </row>
    <row r="159" spans="1:13" s="25" customFormat="1" ht="47.25">
      <c r="A159" s="104" t="s">
        <v>406</v>
      </c>
      <c r="B159" s="100"/>
      <c r="C159" s="101" t="s">
        <v>286</v>
      </c>
      <c r="D159" s="101" t="s">
        <v>389</v>
      </c>
      <c r="E159" s="120" t="s">
        <v>407</v>
      </c>
      <c r="F159" s="100">
        <v>200</v>
      </c>
      <c r="G159" s="55">
        <v>1000</v>
      </c>
      <c r="H159" s="55">
        <v>1000</v>
      </c>
      <c r="I159" s="26"/>
      <c r="J159" s="24"/>
      <c r="K159" s="24"/>
      <c r="L159" s="24"/>
      <c r="M159" s="24"/>
    </row>
    <row r="160" spans="1:13" s="25" customFormat="1" ht="63">
      <c r="A160" s="104" t="s">
        <v>408</v>
      </c>
      <c r="B160" s="100"/>
      <c r="C160" s="101" t="s">
        <v>286</v>
      </c>
      <c r="D160" s="101" t="s">
        <v>389</v>
      </c>
      <c r="E160" s="120" t="s">
        <v>409</v>
      </c>
      <c r="F160" s="100">
        <v>200</v>
      </c>
      <c r="G160" s="55">
        <v>4851.1000000000004</v>
      </c>
      <c r="H160" s="55">
        <v>0</v>
      </c>
      <c r="I160" s="26"/>
      <c r="J160" s="24"/>
      <c r="K160" s="24"/>
      <c r="L160" s="24"/>
      <c r="M160" s="24"/>
    </row>
    <row r="161" spans="1:13" s="25" customFormat="1" ht="15.75">
      <c r="A161" s="94" t="s">
        <v>410</v>
      </c>
      <c r="B161" s="95"/>
      <c r="C161" s="96" t="s">
        <v>286</v>
      </c>
      <c r="D161" s="96" t="s">
        <v>343</v>
      </c>
      <c r="E161" s="95"/>
      <c r="F161" s="95"/>
      <c r="G161" s="98">
        <f>SUM(G162,G172)</f>
        <v>44423.199999999997</v>
      </c>
      <c r="H161" s="98">
        <f>SUM(H162,H172)</f>
        <v>40426.800000000003</v>
      </c>
      <c r="I161" s="26"/>
      <c r="J161" s="24"/>
      <c r="K161" s="24"/>
      <c r="L161" s="24"/>
      <c r="M161" s="24"/>
    </row>
    <row r="162" spans="1:13" s="25" customFormat="1" ht="45.75" customHeight="1">
      <c r="A162" s="99" t="s">
        <v>390</v>
      </c>
      <c r="B162" s="100"/>
      <c r="C162" s="101" t="s">
        <v>286</v>
      </c>
      <c r="D162" s="101" t="s">
        <v>343</v>
      </c>
      <c r="E162" s="100" t="s">
        <v>391</v>
      </c>
      <c r="F162" s="100"/>
      <c r="G162" s="55">
        <f>SUM(G163)</f>
        <v>20817.5</v>
      </c>
      <c r="H162" s="55">
        <f>SUM(H163)</f>
        <v>16821.2</v>
      </c>
      <c r="I162" s="26"/>
      <c r="J162" s="24"/>
      <c r="K162" s="24"/>
      <c r="L162" s="24"/>
      <c r="M162" s="24"/>
    </row>
    <row r="163" spans="1:13" s="25" customFormat="1" ht="31.5">
      <c r="A163" s="99" t="s">
        <v>411</v>
      </c>
      <c r="B163" s="100"/>
      <c r="C163" s="101" t="s">
        <v>286</v>
      </c>
      <c r="D163" s="101" t="s">
        <v>343</v>
      </c>
      <c r="E163" s="100" t="s">
        <v>412</v>
      </c>
      <c r="F163" s="100"/>
      <c r="G163" s="55">
        <f>SUM(G164,G166,G170,G168)</f>
        <v>20817.5</v>
      </c>
      <c r="H163" s="55">
        <f>SUM(H164,H166,H170,H168)</f>
        <v>16821.2</v>
      </c>
      <c r="I163" s="26"/>
      <c r="J163" s="24"/>
      <c r="K163" s="24"/>
      <c r="L163" s="24"/>
      <c r="M163" s="24"/>
    </row>
    <row r="164" spans="1:13" s="25" customFormat="1" ht="31.5">
      <c r="A164" s="99" t="s">
        <v>413</v>
      </c>
      <c r="B164" s="100"/>
      <c r="C164" s="101" t="s">
        <v>286</v>
      </c>
      <c r="D164" s="101" t="s">
        <v>343</v>
      </c>
      <c r="E164" s="100" t="s">
        <v>414</v>
      </c>
      <c r="F164" s="100"/>
      <c r="G164" s="55">
        <f>SUM(G165)</f>
        <v>10650.8</v>
      </c>
      <c r="H164" s="55">
        <f>SUM(H165)</f>
        <v>6657.9</v>
      </c>
      <c r="I164" s="26"/>
      <c r="J164" s="24"/>
      <c r="K164" s="24"/>
      <c r="L164" s="24"/>
      <c r="M164" s="24"/>
    </row>
    <row r="165" spans="1:13" s="25" customFormat="1" ht="47.25">
      <c r="A165" s="104" t="s">
        <v>415</v>
      </c>
      <c r="B165" s="100"/>
      <c r="C165" s="101" t="s">
        <v>286</v>
      </c>
      <c r="D165" s="101" t="s">
        <v>343</v>
      </c>
      <c r="E165" s="100" t="s">
        <v>416</v>
      </c>
      <c r="F165" s="100">
        <v>200</v>
      </c>
      <c r="G165" s="55">
        <v>10650.8</v>
      </c>
      <c r="H165" s="55">
        <v>6657.9</v>
      </c>
      <c r="I165" s="26"/>
      <c r="J165" s="24"/>
      <c r="K165" s="24"/>
      <c r="L165" s="24"/>
      <c r="M165" s="24"/>
    </row>
    <row r="166" spans="1:13" s="25" customFormat="1" ht="63">
      <c r="A166" s="104" t="s">
        <v>1064</v>
      </c>
      <c r="B166" s="100"/>
      <c r="C166" s="101" t="s">
        <v>286</v>
      </c>
      <c r="D166" s="101" t="s">
        <v>343</v>
      </c>
      <c r="E166" s="100" t="s">
        <v>1065</v>
      </c>
      <c r="F166" s="100"/>
      <c r="G166" s="55">
        <f>G167</f>
        <v>1000</v>
      </c>
      <c r="H166" s="55">
        <f>H167</f>
        <v>1000</v>
      </c>
      <c r="I166" s="26"/>
      <c r="J166" s="24"/>
      <c r="K166" s="24"/>
      <c r="L166" s="24"/>
      <c r="M166" s="24"/>
    </row>
    <row r="167" spans="1:13" s="25" customFormat="1" ht="63">
      <c r="A167" s="104" t="s">
        <v>1067</v>
      </c>
      <c r="B167" s="100"/>
      <c r="C167" s="101" t="s">
        <v>286</v>
      </c>
      <c r="D167" s="101" t="s">
        <v>491</v>
      </c>
      <c r="E167" s="100" t="s">
        <v>1066</v>
      </c>
      <c r="F167" s="100">
        <v>800</v>
      </c>
      <c r="G167" s="55">
        <v>1000</v>
      </c>
      <c r="H167" s="55">
        <v>1000</v>
      </c>
      <c r="I167" s="26"/>
      <c r="J167" s="24"/>
      <c r="K167" s="24"/>
      <c r="L167" s="24"/>
      <c r="M167" s="24"/>
    </row>
    <row r="168" spans="1:13" s="25" customFormat="1" ht="31.5">
      <c r="A168" s="104" t="s">
        <v>1030</v>
      </c>
      <c r="B168" s="100"/>
      <c r="C168" s="101" t="s">
        <v>286</v>
      </c>
      <c r="D168" s="101" t="s">
        <v>343</v>
      </c>
      <c r="E168" s="100" t="s">
        <v>1029</v>
      </c>
      <c r="F168" s="100"/>
      <c r="G168" s="55">
        <f>SUM(G169)</f>
        <v>666.7</v>
      </c>
      <c r="H168" s="55">
        <f>SUM(H169)</f>
        <v>663.3</v>
      </c>
      <c r="I168" s="26"/>
      <c r="J168" s="24"/>
      <c r="K168" s="24"/>
      <c r="L168" s="24"/>
      <c r="M168" s="24"/>
    </row>
    <row r="169" spans="1:13" s="25" customFormat="1" ht="47.25">
      <c r="A169" s="104" t="s">
        <v>1031</v>
      </c>
      <c r="B169" s="100"/>
      <c r="C169" s="101" t="s">
        <v>286</v>
      </c>
      <c r="D169" s="101" t="s">
        <v>343</v>
      </c>
      <c r="E169" s="100" t="s">
        <v>1028</v>
      </c>
      <c r="F169" s="100">
        <v>200</v>
      </c>
      <c r="G169" s="55">
        <v>666.7</v>
      </c>
      <c r="H169" s="55">
        <v>663.3</v>
      </c>
      <c r="I169" s="26"/>
      <c r="J169" s="24"/>
      <c r="K169" s="24"/>
      <c r="L169" s="24"/>
      <c r="M169" s="24"/>
    </row>
    <row r="170" spans="1:13" s="25" customFormat="1" ht="47.25">
      <c r="A170" s="104" t="s">
        <v>1069</v>
      </c>
      <c r="B170" s="100"/>
      <c r="C170" s="101" t="s">
        <v>286</v>
      </c>
      <c r="D170" s="101" t="s">
        <v>343</v>
      </c>
      <c r="E170" s="100" t="s">
        <v>1070</v>
      </c>
      <c r="F170" s="100"/>
      <c r="G170" s="55">
        <f>SUM(G171)</f>
        <v>8500</v>
      </c>
      <c r="H170" s="55">
        <f>SUM(H171)</f>
        <v>8500</v>
      </c>
      <c r="I170" s="26"/>
      <c r="J170" s="24"/>
      <c r="K170" s="24"/>
      <c r="L170" s="24"/>
      <c r="M170" s="24"/>
    </row>
    <row r="171" spans="1:13" s="25" customFormat="1" ht="47.25">
      <c r="A171" s="104" t="s">
        <v>1072</v>
      </c>
      <c r="B171" s="100"/>
      <c r="C171" s="101" t="s">
        <v>286</v>
      </c>
      <c r="D171" s="101" t="s">
        <v>343</v>
      </c>
      <c r="E171" s="100" t="s">
        <v>1071</v>
      </c>
      <c r="F171" s="100">
        <v>800</v>
      </c>
      <c r="G171" s="55">
        <v>8500</v>
      </c>
      <c r="H171" s="55">
        <v>8500</v>
      </c>
      <c r="I171" s="26"/>
      <c r="J171" s="24"/>
      <c r="K171" s="24"/>
      <c r="L171" s="24"/>
      <c r="M171" s="24"/>
    </row>
    <row r="172" spans="1:13" s="25" customFormat="1" ht="47.25">
      <c r="A172" s="99" t="s">
        <v>417</v>
      </c>
      <c r="B172" s="100"/>
      <c r="C172" s="101" t="s">
        <v>286</v>
      </c>
      <c r="D172" s="101" t="s">
        <v>343</v>
      </c>
      <c r="E172" s="100" t="s">
        <v>418</v>
      </c>
      <c r="F172" s="100"/>
      <c r="G172" s="55">
        <f>G173+G175</f>
        <v>23605.7</v>
      </c>
      <c r="H172" s="55">
        <f>H173+H175</f>
        <v>23605.599999999999</v>
      </c>
      <c r="I172" s="26"/>
      <c r="J172" s="24"/>
      <c r="K172" s="24"/>
      <c r="L172" s="24"/>
      <c r="M172" s="24"/>
    </row>
    <row r="173" spans="1:13" s="25" customFormat="1" ht="15.75">
      <c r="A173" s="99" t="s">
        <v>419</v>
      </c>
      <c r="B173" s="100"/>
      <c r="C173" s="101" t="s">
        <v>286</v>
      </c>
      <c r="D173" s="101" t="s">
        <v>343</v>
      </c>
      <c r="E173" s="100" t="s">
        <v>420</v>
      </c>
      <c r="F173" s="100"/>
      <c r="G173" s="55">
        <f>SUM(G174)</f>
        <v>14646</v>
      </c>
      <c r="H173" s="55">
        <f>SUM(H174)</f>
        <v>14646</v>
      </c>
      <c r="I173" s="26"/>
      <c r="J173" s="24"/>
      <c r="K173" s="24"/>
      <c r="L173" s="24"/>
      <c r="M173" s="24"/>
    </row>
    <row r="174" spans="1:13" s="25" customFormat="1" ht="63">
      <c r="A174" s="104" t="s">
        <v>421</v>
      </c>
      <c r="B174" s="100"/>
      <c r="C174" s="101" t="s">
        <v>286</v>
      </c>
      <c r="D174" s="101" t="s">
        <v>343</v>
      </c>
      <c r="E174" s="100" t="s">
        <v>422</v>
      </c>
      <c r="F174" s="100">
        <v>200</v>
      </c>
      <c r="G174" s="55">
        <v>14646</v>
      </c>
      <c r="H174" s="55">
        <v>14646</v>
      </c>
      <c r="I174" s="26"/>
      <c r="J174" s="24"/>
      <c r="K174" s="24"/>
      <c r="L174" s="24"/>
      <c r="M174" s="24"/>
    </row>
    <row r="175" spans="1:13" s="25" customFormat="1" ht="47.25">
      <c r="A175" s="99" t="s">
        <v>743</v>
      </c>
      <c r="B175" s="100"/>
      <c r="C175" s="101" t="s">
        <v>286</v>
      </c>
      <c r="D175" s="101" t="s">
        <v>343</v>
      </c>
      <c r="E175" s="100" t="s">
        <v>741</v>
      </c>
      <c r="F175" s="100"/>
      <c r="G175" s="55">
        <f>SUM(G176)</f>
        <v>8959.7000000000007</v>
      </c>
      <c r="H175" s="55">
        <f>SUM(H176)</f>
        <v>8959.6</v>
      </c>
      <c r="I175" s="26"/>
      <c r="J175" s="24"/>
      <c r="K175" s="24"/>
      <c r="L175" s="24"/>
      <c r="M175" s="24"/>
    </row>
    <row r="176" spans="1:13" s="25" customFormat="1" ht="47.25">
      <c r="A176" s="104" t="s">
        <v>744</v>
      </c>
      <c r="B176" s="100"/>
      <c r="C176" s="101" t="s">
        <v>286</v>
      </c>
      <c r="D176" s="101" t="s">
        <v>343</v>
      </c>
      <c r="E176" s="100" t="s">
        <v>742</v>
      </c>
      <c r="F176" s="100">
        <v>200</v>
      </c>
      <c r="G176" s="55">
        <v>8959.7000000000007</v>
      </c>
      <c r="H176" s="55">
        <v>8959.6</v>
      </c>
      <c r="I176" s="26"/>
      <c r="J176" s="24"/>
      <c r="K176" s="24"/>
      <c r="L176" s="24"/>
      <c r="M176" s="24"/>
    </row>
    <row r="177" spans="1:13" s="25" customFormat="1" ht="15.75">
      <c r="A177" s="94" t="s">
        <v>423</v>
      </c>
      <c r="B177" s="113"/>
      <c r="C177" s="96" t="s">
        <v>286</v>
      </c>
      <c r="D177" s="96">
        <v>12</v>
      </c>
      <c r="E177" s="95"/>
      <c r="F177" s="95"/>
      <c r="G177" s="98">
        <f>SUM(G178,G182,G193)</f>
        <v>98026.799999999988</v>
      </c>
      <c r="H177" s="98">
        <f>SUM(H178,H182,H193)</f>
        <v>97886.099999999991</v>
      </c>
      <c r="I177" s="26"/>
      <c r="J177" s="24"/>
      <c r="K177" s="24"/>
      <c r="L177" s="24"/>
      <c r="M177" s="24"/>
    </row>
    <row r="178" spans="1:13" s="25" customFormat="1" ht="50.25" customHeight="1">
      <c r="A178" s="99" t="s">
        <v>524</v>
      </c>
      <c r="B178" s="113"/>
      <c r="C178" s="101" t="s">
        <v>286</v>
      </c>
      <c r="D178" s="101">
        <v>12</v>
      </c>
      <c r="E178" s="100" t="s">
        <v>525</v>
      </c>
      <c r="F178" s="100"/>
      <c r="G178" s="55">
        <f t="shared" ref="G178:H180" si="5">SUM(G179)</f>
        <v>300</v>
      </c>
      <c r="H178" s="55">
        <f t="shared" si="5"/>
        <v>300</v>
      </c>
      <c r="I178" s="26"/>
      <c r="J178" s="24"/>
      <c r="K178" s="24"/>
      <c r="L178" s="24"/>
      <c r="M178" s="24"/>
    </row>
    <row r="179" spans="1:13" s="25" customFormat="1" ht="31.5">
      <c r="A179" s="99" t="s">
        <v>526</v>
      </c>
      <c r="B179" s="113"/>
      <c r="C179" s="101" t="s">
        <v>286</v>
      </c>
      <c r="D179" s="101">
        <v>12</v>
      </c>
      <c r="E179" s="100" t="s">
        <v>527</v>
      </c>
      <c r="F179" s="100"/>
      <c r="G179" s="55">
        <f t="shared" si="5"/>
        <v>300</v>
      </c>
      <c r="H179" s="55">
        <f t="shared" si="5"/>
        <v>300</v>
      </c>
      <c r="I179" s="26"/>
      <c r="J179" s="24"/>
      <c r="K179" s="24"/>
      <c r="L179" s="24"/>
      <c r="M179" s="24"/>
    </row>
    <row r="180" spans="1:13" s="25" customFormat="1" ht="31.5">
      <c r="A180" s="99" t="s">
        <v>528</v>
      </c>
      <c r="B180" s="100"/>
      <c r="C180" s="101" t="s">
        <v>286</v>
      </c>
      <c r="D180" s="101">
        <v>12</v>
      </c>
      <c r="E180" s="100" t="s">
        <v>529</v>
      </c>
      <c r="F180" s="100"/>
      <c r="G180" s="55">
        <f t="shared" si="5"/>
        <v>300</v>
      </c>
      <c r="H180" s="55">
        <f t="shared" si="5"/>
        <v>300</v>
      </c>
      <c r="I180" s="26"/>
      <c r="J180" s="24"/>
      <c r="K180" s="24"/>
      <c r="L180" s="24"/>
      <c r="M180" s="24"/>
    </row>
    <row r="181" spans="1:13" s="25" customFormat="1" ht="31.5">
      <c r="A181" s="99" t="s">
        <v>530</v>
      </c>
      <c r="B181" s="113"/>
      <c r="C181" s="101" t="s">
        <v>286</v>
      </c>
      <c r="D181" s="101">
        <v>12</v>
      </c>
      <c r="E181" s="100" t="s">
        <v>531</v>
      </c>
      <c r="F181" s="100">
        <v>800</v>
      </c>
      <c r="G181" s="55">
        <v>300</v>
      </c>
      <c r="H181" s="55">
        <v>300</v>
      </c>
      <c r="I181" s="26"/>
      <c r="J181" s="24"/>
      <c r="K181" s="24"/>
      <c r="L181" s="24"/>
      <c r="M181" s="24"/>
    </row>
    <row r="182" spans="1:13" s="25" customFormat="1" ht="47.25">
      <c r="A182" s="99" t="s">
        <v>532</v>
      </c>
      <c r="B182" s="126"/>
      <c r="C182" s="101" t="s">
        <v>286</v>
      </c>
      <c r="D182" s="101">
        <v>12</v>
      </c>
      <c r="E182" s="100" t="s">
        <v>533</v>
      </c>
      <c r="F182" s="100"/>
      <c r="G182" s="55">
        <f>SUM(G183,G186,G190)</f>
        <v>85476.099999999991</v>
      </c>
      <c r="H182" s="55">
        <f>SUM(H183,H186,H190)</f>
        <v>85475.9</v>
      </c>
      <c r="I182" s="26"/>
      <c r="J182" s="24"/>
      <c r="K182" s="24"/>
      <c r="L182" s="24"/>
      <c r="M182" s="24"/>
    </row>
    <row r="183" spans="1:13" s="25" customFormat="1" ht="31.5">
      <c r="A183" s="127" t="s">
        <v>534</v>
      </c>
      <c r="B183" s="128"/>
      <c r="C183" s="129" t="s">
        <v>286</v>
      </c>
      <c r="D183" s="129">
        <v>12</v>
      </c>
      <c r="E183" s="130" t="s">
        <v>535</v>
      </c>
      <c r="F183" s="130"/>
      <c r="G183" s="131">
        <f>G184</f>
        <v>11995.2</v>
      </c>
      <c r="H183" s="131">
        <f>H184</f>
        <v>11995.2</v>
      </c>
      <c r="I183" s="26"/>
      <c r="J183" s="24"/>
      <c r="K183" s="24"/>
      <c r="L183" s="24"/>
      <c r="M183" s="24"/>
    </row>
    <row r="184" spans="1:13" s="25" customFormat="1" ht="31.5">
      <c r="A184" s="132" t="s">
        <v>536</v>
      </c>
      <c r="B184" s="130"/>
      <c r="C184" s="129" t="s">
        <v>286</v>
      </c>
      <c r="D184" s="129">
        <v>12</v>
      </c>
      <c r="E184" s="130" t="s">
        <v>537</v>
      </c>
      <c r="F184" s="130"/>
      <c r="G184" s="131">
        <f>SUM(G185:G185)</f>
        <v>11995.2</v>
      </c>
      <c r="H184" s="131">
        <f>SUM(H185:H185)</f>
        <v>11995.2</v>
      </c>
      <c r="I184" s="26"/>
      <c r="J184" s="24"/>
      <c r="K184" s="24"/>
      <c r="L184" s="24"/>
      <c r="M184" s="24"/>
    </row>
    <row r="185" spans="1:13" s="25" customFormat="1" ht="31.5">
      <c r="A185" s="132" t="s">
        <v>538</v>
      </c>
      <c r="B185" s="128"/>
      <c r="C185" s="129" t="s">
        <v>286</v>
      </c>
      <c r="D185" s="129">
        <v>12</v>
      </c>
      <c r="E185" s="130" t="s">
        <v>539</v>
      </c>
      <c r="F185" s="130">
        <v>800</v>
      </c>
      <c r="G185" s="131">
        <v>11995.2</v>
      </c>
      <c r="H185" s="131">
        <v>11995.2</v>
      </c>
      <c r="I185" s="26"/>
      <c r="J185" s="24"/>
      <c r="K185" s="24"/>
      <c r="L185" s="24"/>
      <c r="M185" s="24"/>
    </row>
    <row r="186" spans="1:13" s="25" customFormat="1" ht="47.25">
      <c r="A186" s="99" t="s">
        <v>540</v>
      </c>
      <c r="B186" s="126"/>
      <c r="C186" s="101" t="s">
        <v>286</v>
      </c>
      <c r="D186" s="101">
        <v>12</v>
      </c>
      <c r="E186" s="100" t="s">
        <v>541</v>
      </c>
      <c r="F186" s="100"/>
      <c r="G186" s="55">
        <f>SUM(G187)</f>
        <v>73480.899999999994</v>
      </c>
      <c r="H186" s="55">
        <f>SUM(H187)</f>
        <v>73480.7</v>
      </c>
      <c r="I186" s="26"/>
      <c r="J186" s="24"/>
      <c r="K186" s="24"/>
      <c r="L186" s="24"/>
      <c r="M186" s="24"/>
    </row>
    <row r="187" spans="1:13" s="25" customFormat="1" ht="47.25">
      <c r="A187" s="99" t="s">
        <v>542</v>
      </c>
      <c r="B187" s="100"/>
      <c r="C187" s="101" t="s">
        <v>286</v>
      </c>
      <c r="D187" s="101">
        <v>12</v>
      </c>
      <c r="E187" s="100" t="s">
        <v>543</v>
      </c>
      <c r="F187" s="100"/>
      <c r="G187" s="55">
        <f>G188+G189</f>
        <v>73480.899999999994</v>
      </c>
      <c r="H187" s="55">
        <f>H188+H189</f>
        <v>73480.7</v>
      </c>
      <c r="I187" s="26"/>
      <c r="J187" s="24"/>
      <c r="K187" s="24"/>
      <c r="L187" s="24"/>
      <c r="M187" s="24"/>
    </row>
    <row r="188" spans="1:13" s="27" customFormat="1" ht="47.25">
      <c r="A188" s="99" t="s">
        <v>544</v>
      </c>
      <c r="B188" s="113"/>
      <c r="C188" s="101" t="s">
        <v>286</v>
      </c>
      <c r="D188" s="101">
        <v>12</v>
      </c>
      <c r="E188" s="100" t="s">
        <v>545</v>
      </c>
      <c r="F188" s="100">
        <v>800</v>
      </c>
      <c r="G188" s="55">
        <v>49973.7</v>
      </c>
      <c r="H188" s="55">
        <v>49973.5</v>
      </c>
      <c r="I188" s="26"/>
      <c r="J188" s="24"/>
      <c r="K188" s="24"/>
      <c r="L188" s="24"/>
      <c r="M188" s="24"/>
    </row>
    <row r="189" spans="1:13" s="27" customFormat="1" ht="47.25">
      <c r="A189" s="99" t="s">
        <v>1120</v>
      </c>
      <c r="B189" s="113"/>
      <c r="C189" s="101" t="s">
        <v>286</v>
      </c>
      <c r="D189" s="101">
        <v>12</v>
      </c>
      <c r="E189" s="100" t="s">
        <v>1121</v>
      </c>
      <c r="F189" s="100">
        <v>800</v>
      </c>
      <c r="G189" s="55">
        <v>23507.200000000001</v>
      </c>
      <c r="H189" s="55">
        <v>23507.200000000001</v>
      </c>
      <c r="I189" s="26"/>
      <c r="J189" s="24"/>
      <c r="K189" s="24"/>
      <c r="L189" s="24"/>
      <c r="M189" s="24"/>
    </row>
    <row r="190" spans="1:13" s="25" customFormat="1" ht="31.5">
      <c r="A190" s="99" t="s">
        <v>546</v>
      </c>
      <c r="B190" s="113"/>
      <c r="C190" s="101" t="s">
        <v>286</v>
      </c>
      <c r="D190" s="101">
        <v>12</v>
      </c>
      <c r="E190" s="100" t="s">
        <v>547</v>
      </c>
      <c r="F190" s="100"/>
      <c r="G190" s="55">
        <f>SUM(G191)</f>
        <v>0</v>
      </c>
      <c r="H190" s="55">
        <f>SUM(H191)</f>
        <v>0</v>
      </c>
      <c r="I190" s="26"/>
      <c r="J190" s="24"/>
      <c r="K190" s="24"/>
      <c r="L190" s="24"/>
      <c r="M190" s="24"/>
    </row>
    <row r="191" spans="1:13" s="27" customFormat="1" ht="31.5">
      <c r="A191" s="99" t="s">
        <v>548</v>
      </c>
      <c r="B191" s="100"/>
      <c r="C191" s="101" t="s">
        <v>286</v>
      </c>
      <c r="D191" s="101">
        <v>12</v>
      </c>
      <c r="E191" s="100" t="s">
        <v>549</v>
      </c>
      <c r="F191" s="100"/>
      <c r="G191" s="55">
        <f>SUM(G192:G192)</f>
        <v>0</v>
      </c>
      <c r="H191" s="55">
        <f>SUM(H192:H192)</f>
        <v>0</v>
      </c>
      <c r="I191" s="26"/>
      <c r="J191" s="24"/>
      <c r="K191" s="24"/>
      <c r="L191" s="24"/>
      <c r="M191" s="24"/>
    </row>
    <row r="192" spans="1:13" s="25" customFormat="1" ht="31.5">
      <c r="A192" s="99" t="s">
        <v>550</v>
      </c>
      <c r="B192" s="113"/>
      <c r="C192" s="101" t="s">
        <v>286</v>
      </c>
      <c r="D192" s="101">
        <v>12</v>
      </c>
      <c r="E192" s="100" t="s">
        <v>551</v>
      </c>
      <c r="F192" s="100">
        <v>800</v>
      </c>
      <c r="G192" s="55">
        <v>0</v>
      </c>
      <c r="H192" s="55">
        <v>0</v>
      </c>
      <c r="I192" s="26"/>
      <c r="J192" s="24"/>
      <c r="K192" s="24"/>
      <c r="L192" s="24"/>
      <c r="M192" s="24"/>
    </row>
    <row r="193" spans="1:13" s="25" customFormat="1" ht="15.75">
      <c r="A193" s="99" t="s">
        <v>304</v>
      </c>
      <c r="B193" s="100"/>
      <c r="C193" s="101" t="s">
        <v>286</v>
      </c>
      <c r="D193" s="101">
        <v>12</v>
      </c>
      <c r="E193" s="100" t="s">
        <v>305</v>
      </c>
      <c r="F193" s="100"/>
      <c r="G193" s="55">
        <f>SUM(G194)</f>
        <v>12250.7</v>
      </c>
      <c r="H193" s="55">
        <f>SUM(H194)</f>
        <v>12110.2</v>
      </c>
      <c r="I193" s="26"/>
      <c r="J193" s="24"/>
      <c r="K193" s="24"/>
      <c r="L193" s="24"/>
      <c r="M193" s="24"/>
    </row>
    <row r="194" spans="1:13" s="25" customFormat="1" ht="15.75">
      <c r="A194" s="99" t="s">
        <v>306</v>
      </c>
      <c r="B194" s="100"/>
      <c r="C194" s="101" t="s">
        <v>286</v>
      </c>
      <c r="D194" s="101">
        <v>12</v>
      </c>
      <c r="E194" s="100" t="s">
        <v>307</v>
      </c>
      <c r="F194" s="100"/>
      <c r="G194" s="55">
        <f>SUM(G195:G197)</f>
        <v>12250.7</v>
      </c>
      <c r="H194" s="55">
        <f>SUM(H195:H197)</f>
        <v>12110.2</v>
      </c>
      <c r="I194" s="26"/>
      <c r="J194" s="24"/>
      <c r="K194" s="24"/>
      <c r="L194" s="24"/>
      <c r="M194" s="24"/>
    </row>
    <row r="195" spans="1:13" s="25" customFormat="1" ht="15.75">
      <c r="A195" s="99" t="s">
        <v>522</v>
      </c>
      <c r="B195" s="100"/>
      <c r="C195" s="101" t="s">
        <v>286</v>
      </c>
      <c r="D195" s="101">
        <v>12</v>
      </c>
      <c r="E195" s="100" t="s">
        <v>523</v>
      </c>
      <c r="F195" s="100">
        <v>800</v>
      </c>
      <c r="G195" s="55">
        <v>139.9</v>
      </c>
      <c r="H195" s="55">
        <v>0</v>
      </c>
      <c r="I195" s="26"/>
      <c r="J195" s="24"/>
      <c r="K195" s="24"/>
      <c r="L195" s="24"/>
      <c r="M195" s="24"/>
    </row>
    <row r="196" spans="1:13" s="25" customFormat="1" ht="47.25">
      <c r="A196" s="99" t="s">
        <v>552</v>
      </c>
      <c r="B196" s="100"/>
      <c r="C196" s="101" t="s">
        <v>286</v>
      </c>
      <c r="D196" s="101">
        <v>12</v>
      </c>
      <c r="E196" s="100" t="s">
        <v>553</v>
      </c>
      <c r="F196" s="100">
        <v>800</v>
      </c>
      <c r="G196" s="55">
        <v>7173</v>
      </c>
      <c r="H196" s="55">
        <v>7172.4</v>
      </c>
      <c r="I196" s="26"/>
      <c r="J196" s="24"/>
      <c r="K196" s="24"/>
      <c r="L196" s="24"/>
      <c r="M196" s="24"/>
    </row>
    <row r="197" spans="1:13" s="25" customFormat="1" ht="63">
      <c r="A197" s="99" t="s">
        <v>1040</v>
      </c>
      <c r="B197" s="204"/>
      <c r="C197" s="101" t="s">
        <v>286</v>
      </c>
      <c r="D197" s="101" t="s">
        <v>424</v>
      </c>
      <c r="E197" s="101" t="s">
        <v>1039</v>
      </c>
      <c r="F197" s="100">
        <v>800</v>
      </c>
      <c r="G197" s="55">
        <v>4937.8</v>
      </c>
      <c r="H197" s="55">
        <v>4937.8</v>
      </c>
      <c r="I197" s="26"/>
      <c r="J197" s="24"/>
      <c r="K197" s="24"/>
      <c r="L197" s="24"/>
      <c r="M197" s="24"/>
    </row>
    <row r="198" spans="1:13" s="25" customFormat="1" ht="15.75">
      <c r="A198" s="94" t="s">
        <v>426</v>
      </c>
      <c r="B198" s="95"/>
      <c r="C198" s="96" t="s">
        <v>303</v>
      </c>
      <c r="D198" s="96" t="s">
        <v>273</v>
      </c>
      <c r="E198" s="95"/>
      <c r="F198" s="95"/>
      <c r="G198" s="98">
        <f>SUM(G199,G212,G230,G242)</f>
        <v>668943.1</v>
      </c>
      <c r="H198" s="98">
        <f>SUM(H199,H212,H230,H242)</f>
        <v>609528.20000000007</v>
      </c>
      <c r="I198" s="26"/>
      <c r="J198" s="24"/>
      <c r="K198" s="24"/>
      <c r="L198" s="24"/>
      <c r="M198" s="24"/>
    </row>
    <row r="199" spans="1:13" s="25" customFormat="1" ht="15.75">
      <c r="A199" s="94" t="s">
        <v>427</v>
      </c>
      <c r="B199" s="95"/>
      <c r="C199" s="96" t="s">
        <v>303</v>
      </c>
      <c r="D199" s="96" t="s">
        <v>272</v>
      </c>
      <c r="E199" s="95"/>
      <c r="F199" s="95"/>
      <c r="G199" s="98">
        <f>SUM(G200)</f>
        <v>60071.199999999997</v>
      </c>
      <c r="H199" s="98">
        <f>SUM(H200)</f>
        <v>31456.700000000004</v>
      </c>
      <c r="I199" s="26"/>
      <c r="J199" s="24"/>
      <c r="K199" s="24"/>
      <c r="L199" s="24"/>
      <c r="M199" s="24"/>
    </row>
    <row r="200" spans="1:13" s="25" customFormat="1" ht="51" customHeight="1">
      <c r="A200" s="99" t="s">
        <v>417</v>
      </c>
      <c r="B200" s="100"/>
      <c r="C200" s="101" t="s">
        <v>303</v>
      </c>
      <c r="D200" s="101" t="s">
        <v>272</v>
      </c>
      <c r="E200" s="100" t="s">
        <v>418</v>
      </c>
      <c r="F200" s="95"/>
      <c r="G200" s="55">
        <f>SUM(G201,G203,G205,G208,G210)</f>
        <v>60071.199999999997</v>
      </c>
      <c r="H200" s="55">
        <f>SUM(H201,H203,H205,H208,H210)</f>
        <v>31456.700000000004</v>
      </c>
      <c r="I200" s="26"/>
      <c r="J200" s="24"/>
      <c r="K200" s="24"/>
      <c r="L200" s="24"/>
      <c r="M200" s="24"/>
    </row>
    <row r="201" spans="1:13" s="25" customFormat="1" ht="31.5">
      <c r="A201" s="99" t="s">
        <v>428</v>
      </c>
      <c r="B201" s="100"/>
      <c r="C201" s="101" t="s">
        <v>303</v>
      </c>
      <c r="D201" s="101" t="s">
        <v>272</v>
      </c>
      <c r="E201" s="100" t="s">
        <v>429</v>
      </c>
      <c r="F201" s="95"/>
      <c r="G201" s="55">
        <f>SUM(G202)</f>
        <v>29220.7</v>
      </c>
      <c r="H201" s="55">
        <f>SUM(H202)</f>
        <v>1186.7</v>
      </c>
      <c r="I201" s="26"/>
      <c r="J201" s="24"/>
      <c r="K201" s="24"/>
      <c r="L201" s="24"/>
      <c r="M201" s="24"/>
    </row>
    <row r="202" spans="1:13" s="25" customFormat="1" ht="47.25">
      <c r="A202" s="99" t="s">
        <v>430</v>
      </c>
      <c r="B202" s="100"/>
      <c r="C202" s="101" t="s">
        <v>303</v>
      </c>
      <c r="D202" s="101" t="s">
        <v>272</v>
      </c>
      <c r="E202" s="100" t="s">
        <v>431</v>
      </c>
      <c r="F202" s="100">
        <v>200</v>
      </c>
      <c r="G202" s="55">
        <v>29220.7</v>
      </c>
      <c r="H202" s="55">
        <v>1186.7</v>
      </c>
      <c r="I202" s="26"/>
      <c r="J202" s="24"/>
      <c r="K202" s="24"/>
      <c r="L202" s="24"/>
      <c r="M202" s="24"/>
    </row>
    <row r="203" spans="1:13" s="25" customFormat="1" ht="31.5">
      <c r="A203" s="103" t="s">
        <v>432</v>
      </c>
      <c r="B203" s="100"/>
      <c r="C203" s="101" t="s">
        <v>303</v>
      </c>
      <c r="D203" s="101" t="s">
        <v>272</v>
      </c>
      <c r="E203" s="100" t="s">
        <v>433</v>
      </c>
      <c r="F203" s="100"/>
      <c r="G203" s="55">
        <f>SUM(G204)</f>
        <v>8238.2999999999993</v>
      </c>
      <c r="H203" s="55">
        <f>SUM(H204)</f>
        <v>8238.2000000000007</v>
      </c>
      <c r="I203" s="26"/>
      <c r="J203" s="24"/>
      <c r="K203" s="24"/>
      <c r="L203" s="24"/>
      <c r="M203" s="24"/>
    </row>
    <row r="204" spans="1:13" s="25" customFormat="1" ht="47.25">
      <c r="A204" s="99" t="s">
        <v>434</v>
      </c>
      <c r="B204" s="100"/>
      <c r="C204" s="101" t="s">
        <v>303</v>
      </c>
      <c r="D204" s="101" t="s">
        <v>272</v>
      </c>
      <c r="E204" s="100" t="s">
        <v>435</v>
      </c>
      <c r="F204" s="100">
        <v>200</v>
      </c>
      <c r="G204" s="55">
        <v>8238.2999999999993</v>
      </c>
      <c r="H204" s="55">
        <v>8238.2000000000007</v>
      </c>
      <c r="I204" s="26"/>
      <c r="J204" s="24"/>
      <c r="K204" s="24"/>
      <c r="L204" s="24"/>
      <c r="M204" s="24"/>
    </row>
    <row r="205" spans="1:13" s="25" customFormat="1" ht="31.5">
      <c r="A205" s="103" t="s">
        <v>984</v>
      </c>
      <c r="B205" s="100"/>
      <c r="C205" s="101" t="s">
        <v>303</v>
      </c>
      <c r="D205" s="101" t="s">
        <v>272</v>
      </c>
      <c r="E205" s="100" t="s">
        <v>983</v>
      </c>
      <c r="F205" s="100"/>
      <c r="G205" s="55">
        <f>SUM(G206:G207)</f>
        <v>0</v>
      </c>
      <c r="H205" s="55">
        <f>SUM(H206:H207)</f>
        <v>0</v>
      </c>
      <c r="I205" s="26"/>
      <c r="J205" s="24"/>
      <c r="K205" s="24"/>
      <c r="L205" s="24"/>
      <c r="M205" s="24"/>
    </row>
    <row r="206" spans="1:13" s="25" customFormat="1" ht="47.25">
      <c r="A206" s="99" t="s">
        <v>990</v>
      </c>
      <c r="B206" s="100"/>
      <c r="C206" s="101" t="s">
        <v>303</v>
      </c>
      <c r="D206" s="101" t="s">
        <v>272</v>
      </c>
      <c r="E206" s="100" t="s">
        <v>988</v>
      </c>
      <c r="F206" s="100">
        <v>400</v>
      </c>
      <c r="G206" s="55">
        <v>0</v>
      </c>
      <c r="H206" s="55">
        <v>0</v>
      </c>
      <c r="I206" s="26"/>
      <c r="J206" s="24"/>
      <c r="K206" s="24"/>
      <c r="L206" s="24"/>
      <c r="M206" s="24"/>
    </row>
    <row r="207" spans="1:13" s="25" customFormat="1" ht="47.25">
      <c r="A207" s="99" t="s">
        <v>990</v>
      </c>
      <c r="B207" s="100"/>
      <c r="C207" s="101" t="s">
        <v>303</v>
      </c>
      <c r="D207" s="101" t="s">
        <v>272</v>
      </c>
      <c r="E207" s="100" t="s">
        <v>989</v>
      </c>
      <c r="F207" s="100">
        <v>400</v>
      </c>
      <c r="G207" s="55">
        <v>0</v>
      </c>
      <c r="H207" s="55">
        <v>0</v>
      </c>
      <c r="I207" s="26"/>
      <c r="J207" s="24"/>
      <c r="K207" s="24"/>
      <c r="L207" s="24"/>
      <c r="M207" s="24"/>
    </row>
    <row r="208" spans="1:13" s="25" customFormat="1" ht="31.5">
      <c r="A208" s="99" t="s">
        <v>1115</v>
      </c>
      <c r="B208" s="100"/>
      <c r="C208" s="101" t="s">
        <v>303</v>
      </c>
      <c r="D208" s="101" t="s">
        <v>272</v>
      </c>
      <c r="E208" s="100" t="s">
        <v>1113</v>
      </c>
      <c r="F208" s="100"/>
      <c r="G208" s="55">
        <f>G209</f>
        <v>4003.7</v>
      </c>
      <c r="H208" s="55">
        <f>H209</f>
        <v>3466.6</v>
      </c>
      <c r="I208" s="26"/>
      <c r="J208" s="24"/>
      <c r="K208" s="24"/>
      <c r="L208" s="24"/>
      <c r="M208" s="24"/>
    </row>
    <row r="209" spans="1:13" s="25" customFormat="1" ht="47.25">
      <c r="A209" s="99" t="s">
        <v>1146</v>
      </c>
      <c r="B209" s="100"/>
      <c r="C209" s="101" t="s">
        <v>303</v>
      </c>
      <c r="D209" s="101" t="s">
        <v>272</v>
      </c>
      <c r="E209" s="100" t="s">
        <v>1114</v>
      </c>
      <c r="F209" s="100">
        <v>300</v>
      </c>
      <c r="G209" s="55">
        <v>4003.7</v>
      </c>
      <c r="H209" s="55">
        <v>3466.6</v>
      </c>
      <c r="I209" s="26"/>
      <c r="J209" s="24"/>
      <c r="K209" s="24"/>
      <c r="L209" s="24"/>
      <c r="M209" s="24"/>
    </row>
    <row r="210" spans="1:13" s="25" customFormat="1" ht="15.75">
      <c r="A210" s="99" t="s">
        <v>1032</v>
      </c>
      <c r="B210" s="100"/>
      <c r="C210" s="100" t="s">
        <v>303</v>
      </c>
      <c r="D210" s="100" t="s">
        <v>272</v>
      </c>
      <c r="E210" s="100" t="s">
        <v>1034</v>
      </c>
      <c r="F210" s="100"/>
      <c r="G210" s="55">
        <f>SUM(G211)</f>
        <v>18608.5</v>
      </c>
      <c r="H210" s="55">
        <f>SUM(H211)</f>
        <v>18565.2</v>
      </c>
      <c r="I210" s="26"/>
      <c r="J210" s="24"/>
      <c r="K210" s="24"/>
      <c r="L210" s="24"/>
      <c r="M210" s="24"/>
    </row>
    <row r="211" spans="1:13" s="25" customFormat="1" ht="47.25">
      <c r="A211" s="99" t="s">
        <v>1033</v>
      </c>
      <c r="B211" s="100"/>
      <c r="C211" s="100" t="s">
        <v>303</v>
      </c>
      <c r="D211" s="100" t="s">
        <v>272</v>
      </c>
      <c r="E211" s="100" t="s">
        <v>1035</v>
      </c>
      <c r="F211" s="100">
        <v>400</v>
      </c>
      <c r="G211" s="55">
        <v>18608.5</v>
      </c>
      <c r="H211" s="55">
        <v>18565.2</v>
      </c>
      <c r="I211" s="26"/>
      <c r="J211" s="24"/>
      <c r="K211" s="24"/>
      <c r="L211" s="24"/>
      <c r="M211" s="24"/>
    </row>
    <row r="212" spans="1:13" s="25" customFormat="1" ht="15.75">
      <c r="A212" s="94" t="s">
        <v>436</v>
      </c>
      <c r="B212" s="95"/>
      <c r="C212" s="96" t="s">
        <v>303</v>
      </c>
      <c r="D212" s="96" t="s">
        <v>275</v>
      </c>
      <c r="E212" s="95"/>
      <c r="F212" s="95"/>
      <c r="G212" s="98">
        <f>SUM(G213,G226)</f>
        <v>122758.59999999999</v>
      </c>
      <c r="H212" s="98">
        <f>SUM(H213,H226)</f>
        <v>112832</v>
      </c>
      <c r="I212" s="26"/>
      <c r="J212" s="24"/>
      <c r="K212" s="24"/>
      <c r="L212" s="24"/>
      <c r="M212" s="24"/>
    </row>
    <row r="213" spans="1:13" s="25" customFormat="1" ht="47.25">
      <c r="A213" s="99" t="s">
        <v>437</v>
      </c>
      <c r="B213" s="100"/>
      <c r="C213" s="101" t="s">
        <v>303</v>
      </c>
      <c r="D213" s="101" t="s">
        <v>275</v>
      </c>
      <c r="E213" s="100" t="s">
        <v>438</v>
      </c>
      <c r="F213" s="100"/>
      <c r="G213" s="55">
        <f>SUM(G214,G221)</f>
        <v>110858.4</v>
      </c>
      <c r="H213" s="55">
        <f>SUM(H214,H221)</f>
        <v>100931.9</v>
      </c>
      <c r="I213" s="26"/>
      <c r="J213" s="24"/>
      <c r="K213" s="24"/>
      <c r="L213" s="24"/>
      <c r="M213" s="24"/>
    </row>
    <row r="214" spans="1:13" s="25" customFormat="1" ht="31.5">
      <c r="A214" s="99" t="s">
        <v>439</v>
      </c>
      <c r="B214" s="100"/>
      <c r="C214" s="101" t="s">
        <v>303</v>
      </c>
      <c r="D214" s="101" t="s">
        <v>275</v>
      </c>
      <c r="E214" s="100" t="s">
        <v>440</v>
      </c>
      <c r="F214" s="100"/>
      <c r="G214" s="55">
        <f>SUM(G215,G217,G219)</f>
        <v>60370.100000000006</v>
      </c>
      <c r="H214" s="55">
        <f>SUM(H215,H217,H219)</f>
        <v>50443.700000000004</v>
      </c>
      <c r="I214" s="26"/>
      <c r="J214" s="24"/>
      <c r="K214" s="24"/>
      <c r="L214" s="24"/>
      <c r="M214" s="24"/>
    </row>
    <row r="215" spans="1:13" s="25" customFormat="1" ht="15.75">
      <c r="A215" s="99" t="s">
        <v>441</v>
      </c>
      <c r="B215" s="100"/>
      <c r="C215" s="101" t="s">
        <v>303</v>
      </c>
      <c r="D215" s="101" t="s">
        <v>275</v>
      </c>
      <c r="E215" s="100" t="s">
        <v>442</v>
      </c>
      <c r="F215" s="100"/>
      <c r="G215" s="55">
        <f>SUM(G216)</f>
        <v>14083.3</v>
      </c>
      <c r="H215" s="55">
        <f>SUM(H216)</f>
        <v>12114</v>
      </c>
      <c r="I215" s="26"/>
      <c r="J215" s="24"/>
      <c r="K215" s="24"/>
      <c r="L215" s="24"/>
      <c r="M215" s="24"/>
    </row>
    <row r="216" spans="1:13" s="25" customFormat="1" ht="31.5">
      <c r="A216" s="99" t="s">
        <v>443</v>
      </c>
      <c r="B216" s="100"/>
      <c r="C216" s="101" t="s">
        <v>303</v>
      </c>
      <c r="D216" s="101" t="s">
        <v>275</v>
      </c>
      <c r="E216" s="100" t="s">
        <v>444</v>
      </c>
      <c r="F216" s="100">
        <v>800</v>
      </c>
      <c r="G216" s="55">
        <v>14083.3</v>
      </c>
      <c r="H216" s="55">
        <v>12114</v>
      </c>
      <c r="I216" s="26"/>
      <c r="J216" s="24"/>
      <c r="K216" s="24"/>
      <c r="L216" s="24"/>
      <c r="M216" s="24"/>
    </row>
    <row r="217" spans="1:13" s="25" customFormat="1" ht="63">
      <c r="A217" s="115" t="s">
        <v>445</v>
      </c>
      <c r="B217" s="100"/>
      <c r="C217" s="101" t="s">
        <v>303</v>
      </c>
      <c r="D217" s="101" t="s">
        <v>275</v>
      </c>
      <c r="E217" s="100" t="s">
        <v>446</v>
      </c>
      <c r="F217" s="100"/>
      <c r="G217" s="55">
        <f>SUM(G218)</f>
        <v>35659</v>
      </c>
      <c r="H217" s="55">
        <f>SUM(H218)</f>
        <v>35658.9</v>
      </c>
      <c r="I217" s="26"/>
      <c r="J217" s="24"/>
      <c r="K217" s="24"/>
      <c r="L217" s="24"/>
      <c r="M217" s="24"/>
    </row>
    <row r="218" spans="1:13" s="25" customFormat="1" ht="63">
      <c r="A218" s="133" t="s">
        <v>447</v>
      </c>
      <c r="B218" s="100"/>
      <c r="C218" s="101" t="s">
        <v>303</v>
      </c>
      <c r="D218" s="101" t="s">
        <v>275</v>
      </c>
      <c r="E218" s="100" t="s">
        <v>448</v>
      </c>
      <c r="F218" s="100">
        <v>800</v>
      </c>
      <c r="G218" s="55">
        <v>35659</v>
      </c>
      <c r="H218" s="55">
        <v>35658.9</v>
      </c>
      <c r="I218" s="26"/>
      <c r="J218" s="24"/>
      <c r="K218" s="24"/>
      <c r="L218" s="24"/>
      <c r="M218" s="24"/>
    </row>
    <row r="219" spans="1:13" s="25" customFormat="1" ht="47.25">
      <c r="A219" s="134" t="s">
        <v>449</v>
      </c>
      <c r="B219" s="100"/>
      <c r="C219" s="101" t="s">
        <v>303</v>
      </c>
      <c r="D219" s="101" t="s">
        <v>275</v>
      </c>
      <c r="E219" s="100" t="s">
        <v>450</v>
      </c>
      <c r="F219" s="100"/>
      <c r="G219" s="55">
        <f>SUM(G220:G220)</f>
        <v>10627.8</v>
      </c>
      <c r="H219" s="55">
        <f>SUM(H220:H220)</f>
        <v>2670.8</v>
      </c>
      <c r="I219" s="26"/>
      <c r="J219" s="24"/>
      <c r="K219" s="24"/>
      <c r="L219" s="24"/>
      <c r="M219" s="24"/>
    </row>
    <row r="220" spans="1:13" s="25" customFormat="1" ht="47.25">
      <c r="A220" s="133" t="s">
        <v>451</v>
      </c>
      <c r="B220" s="100"/>
      <c r="C220" s="101" t="s">
        <v>303</v>
      </c>
      <c r="D220" s="101" t="s">
        <v>275</v>
      </c>
      <c r="E220" s="100" t="s">
        <v>452</v>
      </c>
      <c r="F220" s="100">
        <v>800</v>
      </c>
      <c r="G220" s="55">
        <v>10627.8</v>
      </c>
      <c r="H220" s="55">
        <v>2670.8</v>
      </c>
      <c r="I220" s="26"/>
      <c r="J220" s="24"/>
      <c r="K220" s="24"/>
      <c r="L220" s="24"/>
      <c r="M220" s="24"/>
    </row>
    <row r="221" spans="1:13" s="25" customFormat="1" ht="31.5">
      <c r="A221" s="115" t="s">
        <v>453</v>
      </c>
      <c r="B221" s="100"/>
      <c r="C221" s="101" t="s">
        <v>303</v>
      </c>
      <c r="D221" s="101" t="s">
        <v>275</v>
      </c>
      <c r="E221" s="100" t="s">
        <v>454</v>
      </c>
      <c r="F221" s="100"/>
      <c r="G221" s="55">
        <f>SUM(G222)</f>
        <v>50488.299999999996</v>
      </c>
      <c r="H221" s="55">
        <f>SUM(H222)</f>
        <v>50488.2</v>
      </c>
      <c r="I221" s="26"/>
      <c r="J221" s="24"/>
      <c r="K221" s="24"/>
      <c r="L221" s="24"/>
      <c r="M221" s="24"/>
    </row>
    <row r="222" spans="1:13" s="25" customFormat="1" ht="15.75">
      <c r="A222" s="115" t="s">
        <v>455</v>
      </c>
      <c r="B222" s="100"/>
      <c r="C222" s="101" t="s">
        <v>303</v>
      </c>
      <c r="D222" s="101" t="s">
        <v>275</v>
      </c>
      <c r="E222" s="100" t="s">
        <v>456</v>
      </c>
      <c r="F222" s="100"/>
      <c r="G222" s="55">
        <f>SUBTOTAL(9,G223:G225)</f>
        <v>50488.299999999996</v>
      </c>
      <c r="H222" s="55">
        <f>SUBTOTAL(9,H223:H225)</f>
        <v>50488.2</v>
      </c>
      <c r="I222" s="26"/>
      <c r="J222" s="24"/>
      <c r="K222" s="24"/>
      <c r="L222" s="24"/>
      <c r="M222" s="24"/>
    </row>
    <row r="223" spans="1:13" s="25" customFormat="1" ht="78.75">
      <c r="A223" s="115" t="s">
        <v>746</v>
      </c>
      <c r="B223" s="100"/>
      <c r="C223" s="101" t="s">
        <v>303</v>
      </c>
      <c r="D223" s="101" t="s">
        <v>275</v>
      </c>
      <c r="E223" s="100" t="s">
        <v>745</v>
      </c>
      <c r="F223" s="100">
        <v>800</v>
      </c>
      <c r="G223" s="55">
        <v>8397.6</v>
      </c>
      <c r="H223" s="55">
        <v>8397.6</v>
      </c>
      <c r="I223" s="26"/>
      <c r="J223" s="24"/>
      <c r="K223" s="24"/>
      <c r="L223" s="24"/>
      <c r="M223" s="24"/>
    </row>
    <row r="224" spans="1:13" s="25" customFormat="1" ht="47.25" hidden="1">
      <c r="A224" s="115" t="s">
        <v>1082</v>
      </c>
      <c r="B224" s="100"/>
      <c r="C224" s="101" t="s">
        <v>303</v>
      </c>
      <c r="D224" s="101" t="s">
        <v>275</v>
      </c>
      <c r="E224" s="100" t="s">
        <v>1081</v>
      </c>
      <c r="F224" s="100">
        <v>800</v>
      </c>
      <c r="G224" s="55"/>
      <c r="H224" s="55"/>
      <c r="I224" s="26"/>
      <c r="J224" s="24"/>
      <c r="K224" s="24"/>
      <c r="L224" s="24"/>
      <c r="M224" s="24"/>
    </row>
    <row r="225" spans="1:13" s="25" customFormat="1" ht="31.5">
      <c r="A225" s="115" t="s">
        <v>443</v>
      </c>
      <c r="B225" s="100"/>
      <c r="C225" s="101" t="s">
        <v>303</v>
      </c>
      <c r="D225" s="101" t="s">
        <v>275</v>
      </c>
      <c r="E225" s="100" t="s">
        <v>457</v>
      </c>
      <c r="F225" s="100">
        <v>800</v>
      </c>
      <c r="G225" s="55">
        <v>42090.7</v>
      </c>
      <c r="H225" s="55">
        <v>42090.6</v>
      </c>
      <c r="I225" s="26"/>
      <c r="J225" s="24"/>
      <c r="K225" s="24"/>
      <c r="L225" s="24"/>
      <c r="M225" s="24"/>
    </row>
    <row r="226" spans="1:13" s="25" customFormat="1" ht="47.25">
      <c r="A226" s="135" t="s">
        <v>417</v>
      </c>
      <c r="B226" s="100"/>
      <c r="C226" s="101" t="s">
        <v>303</v>
      </c>
      <c r="D226" s="101" t="s">
        <v>275</v>
      </c>
      <c r="E226" s="100" t="s">
        <v>418</v>
      </c>
      <c r="F226" s="100"/>
      <c r="G226" s="55">
        <f>G227</f>
        <v>11900.2</v>
      </c>
      <c r="H226" s="55">
        <f>H227</f>
        <v>11900.1</v>
      </c>
    </row>
    <row r="227" spans="1:13" s="25" customFormat="1" ht="31.5">
      <c r="A227" s="99" t="s">
        <v>458</v>
      </c>
      <c r="B227" s="100"/>
      <c r="C227" s="101" t="s">
        <v>303</v>
      </c>
      <c r="D227" s="101" t="s">
        <v>275</v>
      </c>
      <c r="E227" s="100" t="s">
        <v>459</v>
      </c>
      <c r="F227" s="100"/>
      <c r="G227" s="55">
        <f>SUM(G228)</f>
        <v>11900.2</v>
      </c>
      <c r="H227" s="55">
        <f>SUM(H228)</f>
        <v>11900.1</v>
      </c>
    </row>
    <row r="228" spans="1:13" s="25" customFormat="1" ht="31.5">
      <c r="A228" s="99" t="s">
        <v>460</v>
      </c>
      <c r="B228" s="100"/>
      <c r="C228" s="101" t="s">
        <v>303</v>
      </c>
      <c r="D228" s="101" t="s">
        <v>275</v>
      </c>
      <c r="E228" s="100" t="s">
        <v>461</v>
      </c>
      <c r="F228" s="100"/>
      <c r="G228" s="55">
        <f>G229</f>
        <v>11900.2</v>
      </c>
      <c r="H228" s="55">
        <f>H229</f>
        <v>11900.1</v>
      </c>
    </row>
    <row r="229" spans="1:13" s="25" customFormat="1" ht="31.5">
      <c r="A229" s="115" t="s">
        <v>462</v>
      </c>
      <c r="B229" s="100"/>
      <c r="C229" s="101" t="s">
        <v>303</v>
      </c>
      <c r="D229" s="101" t="s">
        <v>275</v>
      </c>
      <c r="E229" s="100" t="s">
        <v>461</v>
      </c>
      <c r="F229" s="100">
        <v>200</v>
      </c>
      <c r="G229" s="55">
        <v>11900.2</v>
      </c>
      <c r="H229" s="55">
        <v>11900.1</v>
      </c>
    </row>
    <row r="230" spans="1:13" s="25" customFormat="1" ht="15.75">
      <c r="A230" s="94" t="s">
        <v>463</v>
      </c>
      <c r="B230" s="95"/>
      <c r="C230" s="96" t="s">
        <v>303</v>
      </c>
      <c r="D230" s="96" t="s">
        <v>338</v>
      </c>
      <c r="E230" s="95"/>
      <c r="F230" s="95"/>
      <c r="G230" s="98">
        <f>SUM(G231)</f>
        <v>57204.2</v>
      </c>
      <c r="H230" s="98">
        <f>SUM(H231)</f>
        <v>41785.4</v>
      </c>
      <c r="I230" s="26"/>
      <c r="J230" s="24"/>
      <c r="K230" s="24"/>
      <c r="L230" s="24"/>
      <c r="M230" s="24"/>
    </row>
    <row r="231" spans="1:13" s="25" customFormat="1" ht="47.25">
      <c r="A231" s="99" t="s">
        <v>417</v>
      </c>
      <c r="B231" s="100"/>
      <c r="C231" s="101" t="s">
        <v>303</v>
      </c>
      <c r="D231" s="101" t="s">
        <v>338</v>
      </c>
      <c r="E231" s="100" t="s">
        <v>418</v>
      </c>
      <c r="F231" s="100"/>
      <c r="G231" s="55">
        <f>SUM(G232,G234,G236,G238,G240)</f>
        <v>57204.2</v>
      </c>
      <c r="H231" s="55">
        <f>SUM(H232,H234,H236,H238,H240)</f>
        <v>41785.4</v>
      </c>
      <c r="I231" s="26"/>
      <c r="J231" s="24"/>
      <c r="K231" s="24"/>
      <c r="L231" s="24"/>
      <c r="M231" s="24"/>
    </row>
    <row r="232" spans="1:13" s="25" customFormat="1" ht="15.75">
      <c r="A232" s="99" t="s">
        <v>464</v>
      </c>
      <c r="B232" s="100"/>
      <c r="C232" s="101" t="s">
        <v>303</v>
      </c>
      <c r="D232" s="101" t="s">
        <v>338</v>
      </c>
      <c r="E232" s="100" t="s">
        <v>465</v>
      </c>
      <c r="F232" s="95"/>
      <c r="G232" s="55">
        <f>SUM(G233)</f>
        <v>8936.9</v>
      </c>
      <c r="H232" s="55">
        <f>SUM(H233)</f>
        <v>7202.8</v>
      </c>
      <c r="I232" s="26"/>
      <c r="J232" s="24"/>
      <c r="K232" s="24"/>
      <c r="L232" s="24"/>
      <c r="M232" s="24"/>
    </row>
    <row r="233" spans="1:13" s="25" customFormat="1" ht="31.5">
      <c r="A233" s="99" t="s">
        <v>466</v>
      </c>
      <c r="B233" s="100"/>
      <c r="C233" s="101" t="s">
        <v>303</v>
      </c>
      <c r="D233" s="101" t="s">
        <v>338</v>
      </c>
      <c r="E233" s="100" t="s">
        <v>467</v>
      </c>
      <c r="F233" s="100">
        <v>200</v>
      </c>
      <c r="G233" s="55">
        <v>8936.9</v>
      </c>
      <c r="H233" s="55">
        <v>7202.8</v>
      </c>
      <c r="I233" s="26"/>
      <c r="J233" s="24"/>
      <c r="K233" s="24"/>
      <c r="L233" s="24"/>
      <c r="M233" s="24"/>
    </row>
    <row r="234" spans="1:13" s="25" customFormat="1" ht="15.75">
      <c r="A234" s="99" t="s">
        <v>468</v>
      </c>
      <c r="B234" s="100"/>
      <c r="C234" s="101" t="s">
        <v>303</v>
      </c>
      <c r="D234" s="101" t="s">
        <v>338</v>
      </c>
      <c r="E234" s="100" t="s">
        <v>469</v>
      </c>
      <c r="F234" s="95"/>
      <c r="G234" s="55">
        <f>SUM(G235)</f>
        <v>0</v>
      </c>
      <c r="H234" s="55">
        <f>SUM(H235)</f>
        <v>0</v>
      </c>
      <c r="I234" s="26"/>
      <c r="J234" s="24"/>
      <c r="K234" s="24"/>
      <c r="L234" s="24"/>
      <c r="M234" s="24"/>
    </row>
    <row r="235" spans="1:13" s="25" customFormat="1" ht="31.5">
      <c r="A235" s="99" t="s">
        <v>470</v>
      </c>
      <c r="B235" s="100"/>
      <c r="C235" s="101" t="s">
        <v>303</v>
      </c>
      <c r="D235" s="101" t="s">
        <v>338</v>
      </c>
      <c r="E235" s="100" t="s">
        <v>471</v>
      </c>
      <c r="F235" s="100">
        <v>200</v>
      </c>
      <c r="G235" s="55">
        <v>0</v>
      </c>
      <c r="H235" s="55">
        <v>0</v>
      </c>
      <c r="I235" s="26"/>
      <c r="J235" s="24"/>
      <c r="K235" s="24"/>
      <c r="L235" s="24"/>
      <c r="M235" s="24"/>
    </row>
    <row r="236" spans="1:13" s="25" customFormat="1" ht="16.5" customHeight="1">
      <c r="A236" s="99" t="s">
        <v>472</v>
      </c>
      <c r="B236" s="100"/>
      <c r="C236" s="101" t="s">
        <v>303</v>
      </c>
      <c r="D236" s="101" t="s">
        <v>338</v>
      </c>
      <c r="E236" s="100" t="s">
        <v>473</v>
      </c>
      <c r="F236" s="95"/>
      <c r="G236" s="55">
        <f>SUM(G237)</f>
        <v>6037.4</v>
      </c>
      <c r="H236" s="55">
        <f>SUM(H237)</f>
        <v>6037.3</v>
      </c>
      <c r="I236" s="26"/>
      <c r="J236" s="24"/>
      <c r="K236" s="24"/>
      <c r="L236" s="24"/>
      <c r="M236" s="24"/>
    </row>
    <row r="237" spans="1:13" s="25" customFormat="1" ht="47.25">
      <c r="A237" s="99" t="s">
        <v>474</v>
      </c>
      <c r="B237" s="100"/>
      <c r="C237" s="101" t="s">
        <v>303</v>
      </c>
      <c r="D237" s="101" t="s">
        <v>338</v>
      </c>
      <c r="E237" s="100" t="s">
        <v>475</v>
      </c>
      <c r="F237" s="100">
        <v>200</v>
      </c>
      <c r="G237" s="55">
        <v>6037.4</v>
      </c>
      <c r="H237" s="55">
        <v>6037.3</v>
      </c>
      <c r="I237" s="26"/>
      <c r="J237" s="24"/>
      <c r="K237" s="24"/>
      <c r="L237" s="24"/>
      <c r="M237" s="24"/>
    </row>
    <row r="238" spans="1:13" s="25" customFormat="1" ht="31.5">
      <c r="A238" s="99" t="s">
        <v>476</v>
      </c>
      <c r="B238" s="100"/>
      <c r="C238" s="101" t="s">
        <v>303</v>
      </c>
      <c r="D238" s="101" t="s">
        <v>338</v>
      </c>
      <c r="E238" s="100" t="s">
        <v>477</v>
      </c>
      <c r="F238" s="95"/>
      <c r="G238" s="55">
        <f>SUM(G239)</f>
        <v>42229.9</v>
      </c>
      <c r="H238" s="55">
        <f>SUM(H239)</f>
        <v>28545.3</v>
      </c>
      <c r="I238" s="26"/>
      <c r="J238" s="24"/>
      <c r="K238" s="24"/>
      <c r="L238" s="24"/>
      <c r="M238" s="24"/>
    </row>
    <row r="239" spans="1:13" s="25" customFormat="1" ht="47.25">
      <c r="A239" s="99" t="s">
        <v>478</v>
      </c>
      <c r="B239" s="100"/>
      <c r="C239" s="101" t="s">
        <v>303</v>
      </c>
      <c r="D239" s="101" t="s">
        <v>338</v>
      </c>
      <c r="E239" s="100" t="s">
        <v>479</v>
      </c>
      <c r="F239" s="100">
        <v>200</v>
      </c>
      <c r="G239" s="55">
        <v>42229.9</v>
      </c>
      <c r="H239" s="55">
        <v>28545.3</v>
      </c>
      <c r="I239" s="26"/>
      <c r="J239" s="24"/>
      <c r="K239" s="24"/>
      <c r="L239" s="24"/>
      <c r="M239" s="24"/>
    </row>
    <row r="240" spans="1:13" s="25" customFormat="1" ht="15.75">
      <c r="A240" s="103" t="s">
        <v>993</v>
      </c>
      <c r="B240" s="100"/>
      <c r="C240" s="101" t="s">
        <v>303</v>
      </c>
      <c r="D240" s="101" t="s">
        <v>338</v>
      </c>
      <c r="E240" s="100" t="s">
        <v>991</v>
      </c>
      <c r="F240" s="100"/>
      <c r="G240" s="55">
        <f>SUM(G241:G241)</f>
        <v>0</v>
      </c>
      <c r="H240" s="55">
        <f>SUM(H241:H241)</f>
        <v>0</v>
      </c>
      <c r="I240" s="26"/>
      <c r="J240" s="24"/>
      <c r="K240" s="24"/>
      <c r="L240" s="24"/>
      <c r="M240" s="24"/>
    </row>
    <row r="241" spans="1:13" s="25" customFormat="1" ht="47.25">
      <c r="A241" s="99" t="s">
        <v>996</v>
      </c>
      <c r="B241" s="100"/>
      <c r="C241" s="101" t="s">
        <v>303</v>
      </c>
      <c r="D241" s="101" t="s">
        <v>338</v>
      </c>
      <c r="E241" s="100" t="s">
        <v>992</v>
      </c>
      <c r="F241" s="100">
        <v>200</v>
      </c>
      <c r="G241" s="55">
        <v>0</v>
      </c>
      <c r="H241" s="55">
        <v>0</v>
      </c>
      <c r="I241" s="26"/>
      <c r="J241" s="24"/>
      <c r="K241" s="24"/>
      <c r="L241" s="24"/>
      <c r="M241" s="24"/>
    </row>
    <row r="242" spans="1:13" s="25" customFormat="1" ht="36.75" customHeight="1">
      <c r="A242" s="94" t="s">
        <v>483</v>
      </c>
      <c r="B242" s="95"/>
      <c r="C242" s="96" t="s">
        <v>303</v>
      </c>
      <c r="D242" s="96" t="s">
        <v>303</v>
      </c>
      <c r="E242" s="95"/>
      <c r="F242" s="95"/>
      <c r="G242" s="98">
        <f>SUM(G243,G252)</f>
        <v>428909.1</v>
      </c>
      <c r="H242" s="98">
        <f>SUM(H243,H252)</f>
        <v>423454.10000000003</v>
      </c>
      <c r="I242" s="26"/>
      <c r="J242" s="24"/>
      <c r="K242" s="24"/>
      <c r="L242" s="24"/>
      <c r="M242" s="24"/>
    </row>
    <row r="243" spans="1:13" s="25" customFormat="1" ht="47.25">
      <c r="A243" s="99" t="s">
        <v>437</v>
      </c>
      <c r="B243" s="100"/>
      <c r="C243" s="101" t="s">
        <v>303</v>
      </c>
      <c r="D243" s="101" t="s">
        <v>303</v>
      </c>
      <c r="E243" s="100" t="s">
        <v>438</v>
      </c>
      <c r="F243" s="100"/>
      <c r="G243" s="55">
        <f>G244+G247</f>
        <v>423454.3</v>
      </c>
      <c r="H243" s="55">
        <f>H244+H247</f>
        <v>423454.10000000003</v>
      </c>
      <c r="I243" s="26"/>
      <c r="J243" s="24"/>
      <c r="K243" s="24"/>
      <c r="L243" s="24"/>
      <c r="M243" s="24"/>
    </row>
    <row r="244" spans="1:13" s="25" customFormat="1" ht="31.5">
      <c r="A244" s="99" t="s">
        <v>439</v>
      </c>
      <c r="B244" s="100"/>
      <c r="C244" s="101" t="s">
        <v>303</v>
      </c>
      <c r="D244" s="101" t="s">
        <v>303</v>
      </c>
      <c r="E244" s="100" t="s">
        <v>440</v>
      </c>
      <c r="F244" s="100"/>
      <c r="G244" s="55">
        <f>G245</f>
        <v>20020.099999999999</v>
      </c>
      <c r="H244" s="55">
        <f>H245</f>
        <v>20020</v>
      </c>
      <c r="I244" s="26"/>
      <c r="J244" s="24"/>
      <c r="K244" s="24"/>
      <c r="L244" s="24"/>
      <c r="M244" s="24"/>
    </row>
    <row r="245" spans="1:13" s="25" customFormat="1" ht="63">
      <c r="A245" s="99" t="s">
        <v>778</v>
      </c>
      <c r="B245" s="100"/>
      <c r="C245" s="101" t="s">
        <v>303</v>
      </c>
      <c r="D245" s="101" t="s">
        <v>303</v>
      </c>
      <c r="E245" s="100" t="s">
        <v>777</v>
      </c>
      <c r="F245" s="100"/>
      <c r="G245" s="55">
        <f>G246</f>
        <v>20020.099999999999</v>
      </c>
      <c r="H245" s="55">
        <f>H246</f>
        <v>20020</v>
      </c>
      <c r="I245" s="26"/>
      <c r="J245" s="24"/>
      <c r="K245" s="24"/>
      <c r="L245" s="24"/>
      <c r="M245" s="24"/>
    </row>
    <row r="246" spans="1:13" s="25" customFormat="1" ht="63">
      <c r="A246" s="99" t="s">
        <v>747</v>
      </c>
      <c r="B246" s="100"/>
      <c r="C246" s="101" t="s">
        <v>303</v>
      </c>
      <c r="D246" s="101" t="s">
        <v>303</v>
      </c>
      <c r="E246" s="100" t="s">
        <v>779</v>
      </c>
      <c r="F246" s="100">
        <v>800</v>
      </c>
      <c r="G246" s="55">
        <v>20020.099999999999</v>
      </c>
      <c r="H246" s="55">
        <v>20020</v>
      </c>
      <c r="I246" s="26"/>
      <c r="J246" s="24"/>
      <c r="K246" s="24"/>
      <c r="L246" s="24"/>
      <c r="M246" s="24"/>
    </row>
    <row r="247" spans="1:13" s="25" customFormat="1" ht="31.5">
      <c r="A247" s="99" t="s">
        <v>453</v>
      </c>
      <c r="B247" s="100"/>
      <c r="C247" s="101" t="s">
        <v>303</v>
      </c>
      <c r="D247" s="101" t="s">
        <v>303</v>
      </c>
      <c r="E247" s="100" t="s">
        <v>454</v>
      </c>
      <c r="F247" s="100"/>
      <c r="G247" s="55">
        <f>G248+G250</f>
        <v>403434.2</v>
      </c>
      <c r="H247" s="55">
        <f>H248+H250</f>
        <v>403434.10000000003</v>
      </c>
      <c r="I247" s="26"/>
      <c r="J247" s="24"/>
      <c r="K247" s="24"/>
      <c r="L247" s="24"/>
      <c r="M247" s="24"/>
    </row>
    <row r="248" spans="1:13" s="25" customFormat="1" ht="15.75">
      <c r="A248" s="99" t="s">
        <v>455</v>
      </c>
      <c r="B248" s="100"/>
      <c r="C248" s="101" t="s">
        <v>303</v>
      </c>
      <c r="D248" s="101" t="s">
        <v>303</v>
      </c>
      <c r="E248" s="100" t="s">
        <v>456</v>
      </c>
      <c r="F248" s="100"/>
      <c r="G248" s="55">
        <f>G249</f>
        <v>399427.7</v>
      </c>
      <c r="H248" s="55">
        <f>H249</f>
        <v>399427.7</v>
      </c>
      <c r="I248" s="26"/>
      <c r="J248" s="24"/>
      <c r="K248" s="24"/>
      <c r="L248" s="24"/>
      <c r="M248" s="24"/>
    </row>
    <row r="249" spans="1:13" s="25" customFormat="1" ht="47.25">
      <c r="A249" s="99" t="s">
        <v>1116</v>
      </c>
      <c r="B249" s="100"/>
      <c r="C249" s="101" t="s">
        <v>303</v>
      </c>
      <c r="D249" s="101" t="s">
        <v>303</v>
      </c>
      <c r="E249" s="100" t="s">
        <v>775</v>
      </c>
      <c r="F249" s="100">
        <v>800</v>
      </c>
      <c r="G249" s="55">
        <v>399427.7</v>
      </c>
      <c r="H249" s="55">
        <v>399427.7</v>
      </c>
      <c r="I249" s="26"/>
      <c r="J249" s="24"/>
      <c r="K249" s="24"/>
      <c r="L249" s="24"/>
      <c r="M249" s="24"/>
    </row>
    <row r="250" spans="1:13" s="25" customFormat="1" ht="15.75">
      <c r="A250" s="99" t="s">
        <v>484</v>
      </c>
      <c r="B250" s="100"/>
      <c r="C250" s="101" t="s">
        <v>303</v>
      </c>
      <c r="D250" s="101" t="s">
        <v>303</v>
      </c>
      <c r="E250" s="100" t="s">
        <v>485</v>
      </c>
      <c r="F250" s="100"/>
      <c r="G250" s="55">
        <f>SUM(G251)</f>
        <v>4006.5</v>
      </c>
      <c r="H250" s="55">
        <f>SUM(H251)</f>
        <v>4006.4</v>
      </c>
      <c r="I250" s="26"/>
      <c r="J250" s="24"/>
      <c r="K250" s="24"/>
      <c r="L250" s="24"/>
      <c r="M250" s="24"/>
    </row>
    <row r="251" spans="1:13" s="25" customFormat="1" ht="31.5">
      <c r="A251" s="99" t="s">
        <v>443</v>
      </c>
      <c r="B251" s="100"/>
      <c r="C251" s="101" t="s">
        <v>303</v>
      </c>
      <c r="D251" s="101" t="s">
        <v>303</v>
      </c>
      <c r="E251" s="100" t="s">
        <v>486</v>
      </c>
      <c r="F251" s="100">
        <v>800</v>
      </c>
      <c r="G251" s="55">
        <v>4006.5</v>
      </c>
      <c r="H251" s="55">
        <v>4006.4</v>
      </c>
      <c r="I251" s="26"/>
      <c r="J251" s="24"/>
      <c r="K251" s="24"/>
      <c r="L251" s="24"/>
      <c r="M251" s="24"/>
    </row>
    <row r="252" spans="1:13" s="25" customFormat="1" ht="47.25">
      <c r="A252" s="99" t="s">
        <v>417</v>
      </c>
      <c r="B252" s="100"/>
      <c r="C252" s="101" t="s">
        <v>303</v>
      </c>
      <c r="D252" s="101" t="s">
        <v>303</v>
      </c>
      <c r="E252" s="100" t="s">
        <v>418</v>
      </c>
      <c r="F252" s="100"/>
      <c r="G252" s="55">
        <f>G253</f>
        <v>5454.8</v>
      </c>
      <c r="H252" s="55">
        <f>H253</f>
        <v>0</v>
      </c>
      <c r="I252" s="26"/>
      <c r="J252" s="24"/>
      <c r="K252" s="24"/>
      <c r="L252" s="24"/>
      <c r="M252" s="24"/>
    </row>
    <row r="253" spans="1:13" s="25" customFormat="1" ht="31.5">
      <c r="A253" s="99" t="s">
        <v>487</v>
      </c>
      <c r="B253" s="100"/>
      <c r="C253" s="101" t="s">
        <v>303</v>
      </c>
      <c r="D253" s="101" t="s">
        <v>303</v>
      </c>
      <c r="E253" s="100" t="s">
        <v>488</v>
      </c>
      <c r="F253" s="100"/>
      <c r="G253" s="55">
        <f>SUM(G254:G256)</f>
        <v>5454.8</v>
      </c>
      <c r="H253" s="55">
        <f>SUM(H254:H256)</f>
        <v>0</v>
      </c>
      <c r="I253" s="26"/>
      <c r="J253" s="24"/>
      <c r="K253" s="24"/>
      <c r="L253" s="24"/>
      <c r="M253" s="24"/>
    </row>
    <row r="254" spans="1:13" s="25" customFormat="1" ht="63">
      <c r="A254" s="99" t="s">
        <v>1056</v>
      </c>
      <c r="B254" s="100"/>
      <c r="C254" s="101" t="s">
        <v>303</v>
      </c>
      <c r="D254" s="101" t="s">
        <v>303</v>
      </c>
      <c r="E254" s="100" t="s">
        <v>1036</v>
      </c>
      <c r="F254" s="100">
        <v>200</v>
      </c>
      <c r="G254" s="55">
        <v>1122.4000000000001</v>
      </c>
      <c r="H254" s="55">
        <v>0</v>
      </c>
      <c r="I254" s="26"/>
      <c r="J254" s="24"/>
      <c r="K254" s="24"/>
      <c r="L254" s="24"/>
      <c r="M254" s="24"/>
    </row>
    <row r="255" spans="1:13" s="25" customFormat="1" ht="63">
      <c r="A255" s="99" t="s">
        <v>1057</v>
      </c>
      <c r="B255" s="100"/>
      <c r="C255" s="101" t="s">
        <v>303</v>
      </c>
      <c r="D255" s="101" t="s">
        <v>303</v>
      </c>
      <c r="E255" s="100" t="s">
        <v>1037</v>
      </c>
      <c r="F255" s="100">
        <v>200</v>
      </c>
      <c r="G255" s="55">
        <v>2011.7</v>
      </c>
      <c r="H255" s="55">
        <v>0</v>
      </c>
      <c r="I255" s="26"/>
      <c r="J255" s="24"/>
      <c r="K255" s="24"/>
      <c r="L255" s="24"/>
      <c r="M255" s="24"/>
    </row>
    <row r="256" spans="1:13" s="25" customFormat="1" ht="63">
      <c r="A256" s="99" t="s">
        <v>1058</v>
      </c>
      <c r="B256" s="100"/>
      <c r="C256" s="101" t="s">
        <v>303</v>
      </c>
      <c r="D256" s="101" t="s">
        <v>303</v>
      </c>
      <c r="E256" s="100" t="s">
        <v>1038</v>
      </c>
      <c r="F256" s="100">
        <v>200</v>
      </c>
      <c r="G256" s="55">
        <v>2320.6999999999998</v>
      </c>
      <c r="H256" s="55">
        <v>0</v>
      </c>
      <c r="I256" s="26"/>
      <c r="J256" s="24"/>
      <c r="K256" s="24"/>
      <c r="L256" s="24"/>
      <c r="M256" s="24"/>
    </row>
    <row r="257" spans="1:13" s="25" customFormat="1" ht="15.75">
      <c r="A257" s="94" t="s">
        <v>568</v>
      </c>
      <c r="B257" s="95"/>
      <c r="C257" s="96" t="s">
        <v>492</v>
      </c>
      <c r="D257" s="96" t="s">
        <v>273</v>
      </c>
      <c r="E257" s="95"/>
      <c r="F257" s="95"/>
      <c r="G257" s="98">
        <f>SUM(G258,G273,G302,G325,G340)</f>
        <v>842062</v>
      </c>
      <c r="H257" s="98">
        <f>SUM(H258,H273,H302,H325,H340)</f>
        <v>830257.1</v>
      </c>
      <c r="I257" s="26"/>
      <c r="J257" s="24"/>
      <c r="K257" s="24"/>
      <c r="L257" s="24"/>
      <c r="M257" s="24"/>
    </row>
    <row r="258" spans="1:13" s="25" customFormat="1" ht="15.75">
      <c r="A258" s="94" t="s">
        <v>569</v>
      </c>
      <c r="B258" s="95"/>
      <c r="C258" s="96" t="s">
        <v>492</v>
      </c>
      <c r="D258" s="96" t="s">
        <v>272</v>
      </c>
      <c r="E258" s="95"/>
      <c r="F258" s="95"/>
      <c r="G258" s="98">
        <f>SUM(G259,G269)</f>
        <v>84101.3</v>
      </c>
      <c r="H258" s="98">
        <f>SUM(H259,H269)</f>
        <v>84026.3</v>
      </c>
      <c r="I258" s="26"/>
      <c r="J258" s="24"/>
      <c r="K258" s="24"/>
      <c r="L258" s="24"/>
      <c r="M258" s="24"/>
    </row>
    <row r="259" spans="1:13" s="25" customFormat="1" ht="47.25">
      <c r="A259" s="99" t="s">
        <v>979</v>
      </c>
      <c r="B259" s="100"/>
      <c r="C259" s="101" t="s">
        <v>492</v>
      </c>
      <c r="D259" s="101" t="s">
        <v>272</v>
      </c>
      <c r="E259" s="100" t="s">
        <v>506</v>
      </c>
      <c r="F259" s="100"/>
      <c r="G259" s="55">
        <f>SUM(G260,G267)</f>
        <v>84090.7</v>
      </c>
      <c r="H259" s="55">
        <f>SUM(H260,H267)</f>
        <v>84015.7</v>
      </c>
      <c r="I259" s="26"/>
      <c r="J259" s="24"/>
      <c r="K259" s="24"/>
      <c r="L259" s="24"/>
      <c r="M259" s="24"/>
    </row>
    <row r="260" spans="1:13" s="25" customFormat="1" ht="47.25">
      <c r="A260" s="99" t="s">
        <v>507</v>
      </c>
      <c r="B260" s="100"/>
      <c r="C260" s="101" t="s">
        <v>492</v>
      </c>
      <c r="D260" s="101" t="s">
        <v>272</v>
      </c>
      <c r="E260" s="100" t="s">
        <v>570</v>
      </c>
      <c r="F260" s="100"/>
      <c r="G260" s="55">
        <f>SUM(G261,G263,G265)</f>
        <v>71166.5</v>
      </c>
      <c r="H260" s="55">
        <f>SUM(H261,H263,H265)</f>
        <v>71166.5</v>
      </c>
      <c r="I260" s="26"/>
      <c r="J260" s="24"/>
      <c r="K260" s="24"/>
      <c r="L260" s="24"/>
      <c r="M260" s="24"/>
    </row>
    <row r="261" spans="1:13" s="25" customFormat="1" ht="126.75" customHeight="1">
      <c r="A261" s="99" t="s">
        <v>571</v>
      </c>
      <c r="B261" s="100"/>
      <c r="C261" s="101" t="s">
        <v>492</v>
      </c>
      <c r="D261" s="101" t="s">
        <v>272</v>
      </c>
      <c r="E261" s="100" t="s">
        <v>572</v>
      </c>
      <c r="F261" s="100"/>
      <c r="G261" s="55">
        <f>SUM(G262)</f>
        <v>67739.600000000006</v>
      </c>
      <c r="H261" s="55">
        <f>SUM(H262)</f>
        <v>67739.600000000006</v>
      </c>
      <c r="I261" s="26"/>
      <c r="J261" s="24"/>
      <c r="K261" s="24"/>
      <c r="L261" s="24"/>
      <c r="M261" s="24"/>
    </row>
    <row r="262" spans="1:13" s="25" customFormat="1" ht="63">
      <c r="A262" s="103" t="s">
        <v>573</v>
      </c>
      <c r="B262" s="100"/>
      <c r="C262" s="101" t="s">
        <v>492</v>
      </c>
      <c r="D262" s="101" t="s">
        <v>272</v>
      </c>
      <c r="E262" s="100" t="s">
        <v>574</v>
      </c>
      <c r="F262" s="100">
        <v>600</v>
      </c>
      <c r="G262" s="55">
        <v>67739.600000000006</v>
      </c>
      <c r="H262" s="55">
        <v>67739.600000000006</v>
      </c>
      <c r="I262" s="26"/>
      <c r="J262" s="24"/>
      <c r="K262" s="24"/>
      <c r="L262" s="24"/>
      <c r="M262" s="24"/>
    </row>
    <row r="263" spans="1:13" s="25" customFormat="1" ht="47.25">
      <c r="A263" s="99" t="s">
        <v>575</v>
      </c>
      <c r="B263" s="100"/>
      <c r="C263" s="101" t="s">
        <v>492</v>
      </c>
      <c r="D263" s="101" t="s">
        <v>272</v>
      </c>
      <c r="E263" s="100" t="s">
        <v>576</v>
      </c>
      <c r="F263" s="100"/>
      <c r="G263" s="55">
        <f>SUM(G264)</f>
        <v>3185.5</v>
      </c>
      <c r="H263" s="55">
        <f>SUM(H264)</f>
        <v>3185.5</v>
      </c>
      <c r="I263" s="26"/>
      <c r="J263" s="24"/>
      <c r="K263" s="24"/>
      <c r="L263" s="24"/>
      <c r="M263" s="24"/>
    </row>
    <row r="264" spans="1:13" s="25" customFormat="1" ht="47.25">
      <c r="A264" s="103" t="s">
        <v>577</v>
      </c>
      <c r="B264" s="100"/>
      <c r="C264" s="101" t="s">
        <v>492</v>
      </c>
      <c r="D264" s="101" t="s">
        <v>272</v>
      </c>
      <c r="E264" s="100" t="s">
        <v>578</v>
      </c>
      <c r="F264" s="100">
        <v>600</v>
      </c>
      <c r="G264" s="55">
        <v>3185.5</v>
      </c>
      <c r="H264" s="55">
        <v>3185.5</v>
      </c>
      <c r="I264" s="26"/>
      <c r="J264" s="24"/>
      <c r="K264" s="24"/>
      <c r="L264" s="24"/>
      <c r="M264" s="24"/>
    </row>
    <row r="265" spans="1:13" s="25" customFormat="1" ht="31.5">
      <c r="A265" s="99" t="s">
        <v>579</v>
      </c>
      <c r="B265" s="136"/>
      <c r="C265" s="101" t="s">
        <v>492</v>
      </c>
      <c r="D265" s="101" t="s">
        <v>272</v>
      </c>
      <c r="E265" s="101" t="s">
        <v>580</v>
      </c>
      <c r="F265" s="137"/>
      <c r="G265" s="55">
        <f>G266</f>
        <v>241.4</v>
      </c>
      <c r="H265" s="55">
        <f>H266</f>
        <v>241.4</v>
      </c>
      <c r="I265" s="26"/>
      <c r="J265" s="24"/>
      <c r="K265" s="24"/>
      <c r="L265" s="24"/>
      <c r="M265" s="24"/>
    </row>
    <row r="266" spans="1:13" s="25" customFormat="1" ht="47.25">
      <c r="A266" s="99" t="s">
        <v>593</v>
      </c>
      <c r="B266" s="136"/>
      <c r="C266" s="101" t="s">
        <v>492</v>
      </c>
      <c r="D266" s="101" t="s">
        <v>272</v>
      </c>
      <c r="E266" s="101" t="s">
        <v>582</v>
      </c>
      <c r="F266" s="137"/>
      <c r="G266" s="55">
        <v>241.4</v>
      </c>
      <c r="H266" s="55">
        <v>241.4</v>
      </c>
      <c r="I266" s="26"/>
      <c r="J266" s="24"/>
      <c r="K266" s="24"/>
      <c r="L266" s="24"/>
      <c r="M266" s="24"/>
    </row>
    <row r="267" spans="1:13" s="25" customFormat="1" ht="34.5" customHeight="1">
      <c r="A267" s="99" t="s">
        <v>584</v>
      </c>
      <c r="B267" s="100"/>
      <c r="C267" s="101" t="s">
        <v>492</v>
      </c>
      <c r="D267" s="101" t="s">
        <v>272</v>
      </c>
      <c r="E267" s="100" t="s">
        <v>585</v>
      </c>
      <c r="F267" s="100"/>
      <c r="G267" s="55">
        <f>SUM(G268)</f>
        <v>12924.2</v>
      </c>
      <c r="H267" s="55">
        <f>SUM(H268)</f>
        <v>12849.2</v>
      </c>
      <c r="I267" s="26"/>
      <c r="J267" s="24"/>
      <c r="K267" s="24"/>
      <c r="L267" s="24"/>
      <c r="M267" s="24"/>
    </row>
    <row r="268" spans="1:13" s="25" customFormat="1" ht="63">
      <c r="A268" s="103" t="s">
        <v>586</v>
      </c>
      <c r="B268" s="100"/>
      <c r="C268" s="101" t="s">
        <v>492</v>
      </c>
      <c r="D268" s="101" t="s">
        <v>272</v>
      </c>
      <c r="E268" s="100" t="s">
        <v>587</v>
      </c>
      <c r="F268" s="100">
        <v>600</v>
      </c>
      <c r="G268" s="55">
        <v>12924.2</v>
      </c>
      <c r="H268" s="55">
        <v>12849.2</v>
      </c>
      <c r="I268" s="26"/>
      <c r="J268" s="24"/>
      <c r="K268" s="24"/>
      <c r="L268" s="24"/>
      <c r="M268" s="24"/>
    </row>
    <row r="269" spans="1:13" s="25" customFormat="1" ht="15.75">
      <c r="A269" s="99" t="s">
        <v>304</v>
      </c>
      <c r="B269" s="100"/>
      <c r="C269" s="110" t="s">
        <v>492</v>
      </c>
      <c r="D269" s="110" t="s">
        <v>272</v>
      </c>
      <c r="E269" s="110" t="s">
        <v>305</v>
      </c>
      <c r="F269" s="111"/>
      <c r="G269" s="55">
        <f>G270</f>
        <v>10.6</v>
      </c>
      <c r="H269" s="55">
        <f>H270</f>
        <v>10.6</v>
      </c>
      <c r="I269" s="26"/>
      <c r="J269" s="24"/>
      <c r="K269" s="24"/>
      <c r="L269" s="24"/>
      <c r="M269" s="24"/>
    </row>
    <row r="270" spans="1:13" s="25" customFormat="1" ht="15.75">
      <c r="A270" s="99" t="s">
        <v>306</v>
      </c>
      <c r="B270" s="100"/>
      <c r="C270" s="110" t="s">
        <v>492</v>
      </c>
      <c r="D270" s="110" t="s">
        <v>272</v>
      </c>
      <c r="E270" s="110" t="s">
        <v>307</v>
      </c>
      <c r="F270" s="111"/>
      <c r="G270" s="55">
        <f>G271</f>
        <v>10.6</v>
      </c>
      <c r="H270" s="55">
        <f>H271</f>
        <v>10.6</v>
      </c>
      <c r="I270" s="26"/>
      <c r="J270" s="24"/>
      <c r="K270" s="24"/>
      <c r="L270" s="24"/>
      <c r="M270" s="24"/>
    </row>
    <row r="271" spans="1:13" s="25" customFormat="1" ht="15.75">
      <c r="A271" s="99" t="s">
        <v>499</v>
      </c>
      <c r="B271" s="100"/>
      <c r="C271" s="110" t="s">
        <v>492</v>
      </c>
      <c r="D271" s="110" t="s">
        <v>272</v>
      </c>
      <c r="E271" s="110" t="s">
        <v>334</v>
      </c>
      <c r="F271" s="111"/>
      <c r="G271" s="55">
        <f>SUM(G272)</f>
        <v>10.6</v>
      </c>
      <c r="H271" s="55">
        <f>SUM(H272)</f>
        <v>10.6</v>
      </c>
      <c r="I271" s="26"/>
      <c r="J271" s="24"/>
      <c r="K271" s="24"/>
      <c r="L271" s="24"/>
      <c r="M271" s="24"/>
    </row>
    <row r="272" spans="1:13" s="25" customFormat="1" ht="31.5">
      <c r="A272" s="103" t="s">
        <v>583</v>
      </c>
      <c r="B272" s="100"/>
      <c r="C272" s="110" t="s">
        <v>492</v>
      </c>
      <c r="D272" s="110" t="s">
        <v>272</v>
      </c>
      <c r="E272" s="110" t="s">
        <v>334</v>
      </c>
      <c r="F272" s="100">
        <v>600</v>
      </c>
      <c r="G272" s="55">
        <v>10.6</v>
      </c>
      <c r="H272" s="55">
        <v>10.6</v>
      </c>
      <c r="I272" s="26"/>
      <c r="J272" s="24"/>
      <c r="K272" s="24"/>
      <c r="L272" s="24"/>
      <c r="M272" s="24"/>
    </row>
    <row r="273" spans="1:13" s="25" customFormat="1" ht="15.75">
      <c r="A273" s="94" t="s">
        <v>588</v>
      </c>
      <c r="B273" s="95"/>
      <c r="C273" s="96" t="s">
        <v>492</v>
      </c>
      <c r="D273" s="96" t="s">
        <v>275</v>
      </c>
      <c r="E273" s="95"/>
      <c r="F273" s="95"/>
      <c r="G273" s="98">
        <f>SUM(G274,G298)</f>
        <v>583308</v>
      </c>
      <c r="H273" s="98">
        <f>SUM(H274,H298)</f>
        <v>578195.69999999995</v>
      </c>
      <c r="I273" s="26"/>
      <c r="J273" s="24"/>
      <c r="K273" s="24"/>
      <c r="L273" s="24"/>
      <c r="M273" s="24"/>
    </row>
    <row r="274" spans="1:13" s="25" customFormat="1" ht="47.25">
      <c r="A274" s="99" t="s">
        <v>979</v>
      </c>
      <c r="B274" s="100"/>
      <c r="C274" s="101" t="s">
        <v>492</v>
      </c>
      <c r="D274" s="101" t="s">
        <v>275</v>
      </c>
      <c r="E274" s="100" t="s">
        <v>506</v>
      </c>
      <c r="F274" s="100"/>
      <c r="G274" s="55">
        <f>SUM(G275,G295)</f>
        <v>583253.4</v>
      </c>
      <c r="H274" s="55">
        <f>SUM(H275,H295)</f>
        <v>578144.1</v>
      </c>
      <c r="I274" s="26"/>
      <c r="J274" s="24"/>
      <c r="K274" s="24"/>
      <c r="L274" s="24"/>
      <c r="M274" s="24"/>
    </row>
    <row r="275" spans="1:13" s="25" customFormat="1" ht="47.25">
      <c r="A275" s="99" t="s">
        <v>507</v>
      </c>
      <c r="B275" s="100"/>
      <c r="C275" s="101" t="s">
        <v>492</v>
      </c>
      <c r="D275" s="101" t="s">
        <v>275</v>
      </c>
      <c r="E275" s="100" t="s">
        <v>570</v>
      </c>
      <c r="F275" s="100"/>
      <c r="G275" s="55">
        <f>SUM(G276,G279,G281,G283,G285,G287,G293,G289,G291)</f>
        <v>474490.10000000003</v>
      </c>
      <c r="H275" s="55">
        <f>SUM(H276,H279,H281,H283,H285,H287,H293,H289,H291)</f>
        <v>469605.3</v>
      </c>
      <c r="I275" s="26"/>
      <c r="J275" s="24"/>
      <c r="K275" s="24"/>
      <c r="L275" s="24"/>
      <c r="M275" s="24"/>
    </row>
    <row r="276" spans="1:13" s="25" customFormat="1" ht="127.5" customHeight="1">
      <c r="A276" s="99" t="s">
        <v>571</v>
      </c>
      <c r="B276" s="100"/>
      <c r="C276" s="101" t="s">
        <v>492</v>
      </c>
      <c r="D276" s="101" t="s">
        <v>275</v>
      </c>
      <c r="E276" s="100" t="s">
        <v>572</v>
      </c>
      <c r="F276" s="100"/>
      <c r="G276" s="55">
        <f>SUM(G277:G278)</f>
        <v>429093.9</v>
      </c>
      <c r="H276" s="55">
        <f>SUM(H277:H278)</f>
        <v>429093.9</v>
      </c>
      <c r="I276" s="26"/>
      <c r="J276" s="24"/>
      <c r="K276" s="24"/>
      <c r="L276" s="24"/>
      <c r="M276" s="24"/>
    </row>
    <row r="277" spans="1:13" s="25" customFormat="1" ht="78.75">
      <c r="A277" s="103" t="s">
        <v>589</v>
      </c>
      <c r="B277" s="100"/>
      <c r="C277" s="101" t="s">
        <v>492</v>
      </c>
      <c r="D277" s="101" t="s">
        <v>275</v>
      </c>
      <c r="E277" s="100" t="s">
        <v>590</v>
      </c>
      <c r="F277" s="100">
        <v>600</v>
      </c>
      <c r="G277" s="55">
        <v>374354</v>
      </c>
      <c r="H277" s="55">
        <v>374354</v>
      </c>
      <c r="I277" s="26"/>
      <c r="J277" s="24"/>
      <c r="K277" s="24"/>
      <c r="L277" s="24"/>
      <c r="M277" s="24"/>
    </row>
    <row r="278" spans="1:13" s="25" customFormat="1" ht="78.75">
      <c r="A278" s="103" t="s">
        <v>591</v>
      </c>
      <c r="B278" s="100"/>
      <c r="C278" s="101" t="s">
        <v>492</v>
      </c>
      <c r="D278" s="101" t="s">
        <v>275</v>
      </c>
      <c r="E278" s="100" t="s">
        <v>592</v>
      </c>
      <c r="F278" s="100">
        <v>600</v>
      </c>
      <c r="G278" s="55">
        <v>54739.9</v>
      </c>
      <c r="H278" s="55">
        <v>54739.9</v>
      </c>
      <c r="I278" s="26"/>
      <c r="J278" s="24"/>
      <c r="K278" s="24"/>
      <c r="L278" s="24"/>
      <c r="M278" s="24"/>
    </row>
    <row r="279" spans="1:13" s="25" customFormat="1" ht="47.25">
      <c r="A279" s="99" t="s">
        <v>575</v>
      </c>
      <c r="B279" s="100"/>
      <c r="C279" s="101" t="s">
        <v>492</v>
      </c>
      <c r="D279" s="101" t="s">
        <v>275</v>
      </c>
      <c r="E279" s="100" t="s">
        <v>576</v>
      </c>
      <c r="F279" s="100"/>
      <c r="G279" s="55">
        <f>SUM(G280)</f>
        <v>16439.3</v>
      </c>
      <c r="H279" s="55">
        <f>SUM(H280)</f>
        <v>16439.3</v>
      </c>
      <c r="I279" s="26"/>
      <c r="J279" s="24"/>
      <c r="K279" s="24"/>
      <c r="L279" s="24"/>
      <c r="M279" s="24"/>
    </row>
    <row r="280" spans="1:13" s="25" customFormat="1" ht="47.25">
      <c r="A280" s="103" t="s">
        <v>577</v>
      </c>
      <c r="B280" s="100"/>
      <c r="C280" s="101" t="s">
        <v>492</v>
      </c>
      <c r="D280" s="101" t="s">
        <v>275</v>
      </c>
      <c r="E280" s="100" t="s">
        <v>578</v>
      </c>
      <c r="F280" s="100">
        <v>600</v>
      </c>
      <c r="G280" s="55">
        <v>16439.3</v>
      </c>
      <c r="H280" s="55">
        <v>16439.3</v>
      </c>
      <c r="I280" s="26"/>
      <c r="J280" s="24"/>
      <c r="K280" s="24"/>
      <c r="L280" s="24"/>
      <c r="M280" s="24"/>
    </row>
    <row r="281" spans="1:13" s="25" customFormat="1" ht="31.5">
      <c r="A281" s="103" t="s">
        <v>579</v>
      </c>
      <c r="B281" s="100"/>
      <c r="C281" s="101" t="s">
        <v>492</v>
      </c>
      <c r="D281" s="101" t="s">
        <v>275</v>
      </c>
      <c r="E281" s="100" t="s">
        <v>580</v>
      </c>
      <c r="F281" s="100"/>
      <c r="G281" s="55">
        <f>SUM(G282)</f>
        <v>3081.4</v>
      </c>
      <c r="H281" s="55">
        <f>SUM(H282)</f>
        <v>3081.3</v>
      </c>
      <c r="I281" s="26"/>
      <c r="J281" s="24"/>
      <c r="K281" s="24"/>
      <c r="L281" s="24"/>
      <c r="M281" s="24"/>
    </row>
    <row r="282" spans="1:13" s="25" customFormat="1" ht="47.25">
      <c r="A282" s="103" t="s">
        <v>593</v>
      </c>
      <c r="B282" s="100"/>
      <c r="C282" s="101" t="s">
        <v>492</v>
      </c>
      <c r="D282" s="101" t="s">
        <v>275</v>
      </c>
      <c r="E282" s="100" t="s">
        <v>582</v>
      </c>
      <c r="F282" s="100">
        <v>600</v>
      </c>
      <c r="G282" s="55">
        <v>3081.4</v>
      </c>
      <c r="H282" s="55">
        <v>3081.3</v>
      </c>
      <c r="I282" s="26"/>
      <c r="J282" s="24"/>
      <c r="K282" s="24"/>
      <c r="L282" s="24"/>
      <c r="M282" s="24"/>
    </row>
    <row r="283" spans="1:13" s="25" customFormat="1" ht="47.25">
      <c r="A283" s="138" t="s">
        <v>594</v>
      </c>
      <c r="B283" s="100"/>
      <c r="C283" s="101" t="s">
        <v>492</v>
      </c>
      <c r="D283" s="101" t="s">
        <v>275</v>
      </c>
      <c r="E283" s="100" t="s">
        <v>595</v>
      </c>
      <c r="F283" s="100"/>
      <c r="G283" s="55">
        <f>SUM(G284:G284)</f>
        <v>1001.1</v>
      </c>
      <c r="H283" s="55">
        <f>SUM(H284:H284)</f>
        <v>1001</v>
      </c>
      <c r="I283" s="26"/>
      <c r="J283" s="24"/>
      <c r="K283" s="24"/>
      <c r="L283" s="24"/>
      <c r="M283" s="24"/>
    </row>
    <row r="284" spans="1:13" s="25" customFormat="1" ht="78.75">
      <c r="A284" s="99" t="s">
        <v>596</v>
      </c>
      <c r="B284" s="100"/>
      <c r="C284" s="101" t="s">
        <v>492</v>
      </c>
      <c r="D284" s="101" t="s">
        <v>275</v>
      </c>
      <c r="E284" s="100" t="s">
        <v>597</v>
      </c>
      <c r="F284" s="100">
        <v>600</v>
      </c>
      <c r="G284" s="55">
        <v>1001.1</v>
      </c>
      <c r="H284" s="55">
        <v>1001</v>
      </c>
      <c r="I284" s="26"/>
      <c r="J284" s="24"/>
      <c r="K284" s="24"/>
      <c r="L284" s="24"/>
      <c r="M284" s="24"/>
    </row>
    <row r="285" spans="1:13" s="25" customFormat="1" ht="47.25">
      <c r="A285" s="99" t="s">
        <v>760</v>
      </c>
      <c r="B285" s="100"/>
      <c r="C285" s="101" t="s">
        <v>492</v>
      </c>
      <c r="D285" s="101" t="s">
        <v>275</v>
      </c>
      <c r="E285" s="100" t="s">
        <v>655</v>
      </c>
      <c r="F285" s="100"/>
      <c r="G285" s="55">
        <f>G286</f>
        <v>0</v>
      </c>
      <c r="H285" s="55">
        <f>H286</f>
        <v>0</v>
      </c>
      <c r="I285" s="26"/>
      <c r="J285" s="24"/>
      <c r="K285" s="24"/>
      <c r="L285" s="24"/>
      <c r="M285" s="24"/>
    </row>
    <row r="286" spans="1:13" s="25" customFormat="1" ht="63">
      <c r="A286" s="99" t="s">
        <v>1123</v>
      </c>
      <c r="B286" s="100"/>
      <c r="C286" s="101" t="s">
        <v>492</v>
      </c>
      <c r="D286" s="101" t="s">
        <v>275</v>
      </c>
      <c r="E286" s="100" t="s">
        <v>977</v>
      </c>
      <c r="F286" s="100">
        <v>600</v>
      </c>
      <c r="G286" s="55">
        <v>0</v>
      </c>
      <c r="H286" s="55">
        <v>0</v>
      </c>
      <c r="I286" s="26"/>
      <c r="J286" s="24"/>
      <c r="K286" s="24"/>
      <c r="L286" s="24"/>
      <c r="M286" s="24"/>
    </row>
    <row r="287" spans="1:13" s="25" customFormat="1" ht="47.25">
      <c r="A287" s="99" t="s">
        <v>1122</v>
      </c>
      <c r="B287" s="100"/>
      <c r="C287" s="101" t="s">
        <v>492</v>
      </c>
      <c r="D287" s="101" t="s">
        <v>275</v>
      </c>
      <c r="E287" s="100" t="s">
        <v>607</v>
      </c>
      <c r="F287" s="100"/>
      <c r="G287" s="55">
        <f>G288</f>
        <v>100.2</v>
      </c>
      <c r="H287" s="55">
        <f>H288</f>
        <v>100.1</v>
      </c>
      <c r="I287" s="26"/>
      <c r="J287" s="24"/>
      <c r="K287" s="24"/>
      <c r="L287" s="24"/>
      <c r="M287" s="24"/>
    </row>
    <row r="288" spans="1:13" s="25" customFormat="1" ht="78.75">
      <c r="A288" s="99" t="s">
        <v>608</v>
      </c>
      <c r="B288" s="100"/>
      <c r="C288" s="101" t="s">
        <v>492</v>
      </c>
      <c r="D288" s="101" t="s">
        <v>275</v>
      </c>
      <c r="E288" s="100" t="s">
        <v>609</v>
      </c>
      <c r="F288" s="100">
        <v>600</v>
      </c>
      <c r="G288" s="55">
        <v>100.2</v>
      </c>
      <c r="H288" s="55">
        <v>100.1</v>
      </c>
      <c r="I288" s="26"/>
      <c r="J288" s="24"/>
      <c r="K288" s="24"/>
      <c r="L288" s="24"/>
      <c r="M288" s="24"/>
    </row>
    <row r="289" spans="1:13" s="25" customFormat="1" ht="47.25">
      <c r="A289" s="99" t="s">
        <v>598</v>
      </c>
      <c r="B289" s="139"/>
      <c r="C289" s="101" t="s">
        <v>492</v>
      </c>
      <c r="D289" s="101" t="s">
        <v>275</v>
      </c>
      <c r="E289" s="101" t="s">
        <v>599</v>
      </c>
      <c r="F289" s="101"/>
      <c r="G289" s="55">
        <f>G290</f>
        <v>10735.7</v>
      </c>
      <c r="H289" s="55">
        <f>H290</f>
        <v>6441.4</v>
      </c>
      <c r="I289" s="26"/>
      <c r="J289" s="24"/>
      <c r="K289" s="24"/>
      <c r="L289" s="24"/>
      <c r="M289" s="24"/>
    </row>
    <row r="290" spans="1:13" s="25" customFormat="1" ht="78.75">
      <c r="A290" s="99" t="s">
        <v>600</v>
      </c>
      <c r="B290" s="139"/>
      <c r="C290" s="101" t="s">
        <v>492</v>
      </c>
      <c r="D290" s="101" t="s">
        <v>275</v>
      </c>
      <c r="E290" s="101" t="s">
        <v>601</v>
      </c>
      <c r="F290" s="100">
        <v>600</v>
      </c>
      <c r="G290" s="55">
        <v>10735.7</v>
      </c>
      <c r="H290" s="55">
        <v>6441.4</v>
      </c>
      <c r="I290" s="26"/>
      <c r="J290" s="24"/>
      <c r="K290" s="24"/>
      <c r="L290" s="24"/>
      <c r="M290" s="24"/>
    </row>
    <row r="291" spans="1:13" s="25" customFormat="1" ht="56.25" customHeight="1">
      <c r="A291" s="99" t="s">
        <v>602</v>
      </c>
      <c r="B291" s="139"/>
      <c r="C291" s="101" t="s">
        <v>492</v>
      </c>
      <c r="D291" s="101" t="s">
        <v>275</v>
      </c>
      <c r="E291" s="101" t="s">
        <v>603</v>
      </c>
      <c r="F291" s="139"/>
      <c r="G291" s="55">
        <f>G292</f>
        <v>13358.5</v>
      </c>
      <c r="H291" s="55">
        <f>H292</f>
        <v>12768.3</v>
      </c>
      <c r="I291" s="26"/>
      <c r="J291" s="24"/>
      <c r="K291" s="24"/>
      <c r="L291" s="24"/>
      <c r="M291" s="24"/>
    </row>
    <row r="292" spans="1:13" s="25" customFormat="1" ht="78.75">
      <c r="A292" s="99" t="s">
        <v>604</v>
      </c>
      <c r="B292" s="139"/>
      <c r="C292" s="101" t="s">
        <v>492</v>
      </c>
      <c r="D292" s="101" t="s">
        <v>275</v>
      </c>
      <c r="E292" s="101" t="s">
        <v>605</v>
      </c>
      <c r="F292" s="100">
        <v>600</v>
      </c>
      <c r="G292" s="55">
        <v>13358.5</v>
      </c>
      <c r="H292" s="55">
        <v>12768.3</v>
      </c>
      <c r="I292" s="26"/>
      <c r="J292" s="24"/>
      <c r="K292" s="24"/>
      <c r="L292" s="24"/>
      <c r="M292" s="24"/>
    </row>
    <row r="293" spans="1:13" s="25" customFormat="1" ht="47.25">
      <c r="A293" s="103" t="s">
        <v>1126</v>
      </c>
      <c r="B293" s="100"/>
      <c r="C293" s="101" t="s">
        <v>492</v>
      </c>
      <c r="D293" s="101" t="s">
        <v>275</v>
      </c>
      <c r="E293" s="100" t="s">
        <v>1124</v>
      </c>
      <c r="F293" s="100"/>
      <c r="G293" s="55">
        <f>SUM(G294:G294)</f>
        <v>680</v>
      </c>
      <c r="H293" s="55">
        <f>SUM(H294:H294)</f>
        <v>680</v>
      </c>
      <c r="I293" s="26"/>
      <c r="J293" s="24"/>
      <c r="K293" s="24"/>
      <c r="L293" s="24"/>
      <c r="M293" s="24"/>
    </row>
    <row r="294" spans="1:13" s="25" customFormat="1" ht="63">
      <c r="A294" s="103" t="s">
        <v>1127</v>
      </c>
      <c r="B294" s="100"/>
      <c r="C294" s="101" t="s">
        <v>492</v>
      </c>
      <c r="D294" s="101" t="s">
        <v>275</v>
      </c>
      <c r="E294" s="100" t="s">
        <v>1125</v>
      </c>
      <c r="F294" s="100">
        <v>600</v>
      </c>
      <c r="G294" s="55">
        <v>680</v>
      </c>
      <c r="H294" s="55">
        <v>680</v>
      </c>
      <c r="I294" s="26"/>
      <c r="J294" s="24"/>
      <c r="K294" s="24"/>
      <c r="L294" s="24"/>
      <c r="M294" s="24"/>
    </row>
    <row r="295" spans="1:13" s="25" customFormat="1" ht="30.75" customHeight="1">
      <c r="A295" s="99" t="s">
        <v>584</v>
      </c>
      <c r="B295" s="100"/>
      <c r="C295" s="101" t="s">
        <v>492</v>
      </c>
      <c r="D295" s="101" t="s">
        <v>275</v>
      </c>
      <c r="E295" s="100" t="s">
        <v>585</v>
      </c>
      <c r="F295" s="100"/>
      <c r="G295" s="55">
        <f>SUM(G296:G297)</f>
        <v>108763.3</v>
      </c>
      <c r="H295" s="55">
        <f>SUM(H296:H297)</f>
        <v>108538.8</v>
      </c>
      <c r="I295" s="26"/>
      <c r="J295" s="24"/>
      <c r="K295" s="24"/>
      <c r="L295" s="24"/>
      <c r="M295" s="24"/>
    </row>
    <row r="296" spans="1:13" s="25" customFormat="1" ht="63">
      <c r="A296" s="103" t="s">
        <v>613</v>
      </c>
      <c r="B296" s="100"/>
      <c r="C296" s="101" t="s">
        <v>492</v>
      </c>
      <c r="D296" s="101" t="s">
        <v>275</v>
      </c>
      <c r="E296" s="100" t="s">
        <v>614</v>
      </c>
      <c r="F296" s="100">
        <v>600</v>
      </c>
      <c r="G296" s="55">
        <v>91561.8</v>
      </c>
      <c r="H296" s="55">
        <v>91389.3</v>
      </c>
      <c r="I296" s="26"/>
      <c r="J296" s="24"/>
      <c r="K296" s="24"/>
      <c r="L296" s="24"/>
      <c r="M296" s="24"/>
    </row>
    <row r="297" spans="1:13" s="25" customFormat="1" ht="64.5" customHeight="1">
      <c r="A297" s="103" t="s">
        <v>615</v>
      </c>
      <c r="B297" s="100"/>
      <c r="C297" s="101" t="s">
        <v>492</v>
      </c>
      <c r="D297" s="101" t="s">
        <v>275</v>
      </c>
      <c r="E297" s="100" t="s">
        <v>616</v>
      </c>
      <c r="F297" s="100">
        <v>600</v>
      </c>
      <c r="G297" s="55">
        <v>17201.5</v>
      </c>
      <c r="H297" s="55">
        <v>17149.5</v>
      </c>
      <c r="I297" s="26"/>
      <c r="J297" s="24"/>
      <c r="K297" s="24"/>
      <c r="L297" s="24"/>
      <c r="M297" s="24"/>
    </row>
    <row r="298" spans="1:13" s="25" customFormat="1" ht="15.75">
      <c r="A298" s="135" t="s">
        <v>304</v>
      </c>
      <c r="B298" s="140"/>
      <c r="C298" s="141" t="s">
        <v>492</v>
      </c>
      <c r="D298" s="141" t="s">
        <v>275</v>
      </c>
      <c r="E298" s="141" t="s">
        <v>305</v>
      </c>
      <c r="F298" s="142"/>
      <c r="G298" s="143">
        <f>G299</f>
        <v>54.6</v>
      </c>
      <c r="H298" s="143">
        <f>H299</f>
        <v>51.6</v>
      </c>
      <c r="I298" s="26"/>
      <c r="J298" s="24"/>
      <c r="K298" s="24"/>
      <c r="L298" s="24"/>
      <c r="M298" s="24"/>
    </row>
    <row r="299" spans="1:13" s="25" customFormat="1" ht="15.75">
      <c r="A299" s="135" t="s">
        <v>306</v>
      </c>
      <c r="B299" s="140"/>
      <c r="C299" s="141" t="s">
        <v>492</v>
      </c>
      <c r="D299" s="141" t="s">
        <v>275</v>
      </c>
      <c r="E299" s="141" t="s">
        <v>307</v>
      </c>
      <c r="F299" s="142"/>
      <c r="G299" s="143">
        <f>G300</f>
        <v>54.6</v>
      </c>
      <c r="H299" s="143">
        <f>H300</f>
        <v>51.6</v>
      </c>
      <c r="I299" s="26"/>
      <c r="J299" s="24"/>
      <c r="K299" s="24"/>
      <c r="L299" s="24"/>
      <c r="M299" s="24"/>
    </row>
    <row r="300" spans="1:13" s="25" customFormat="1" ht="15.75">
      <c r="A300" s="99" t="s">
        <v>499</v>
      </c>
      <c r="B300" s="100"/>
      <c r="C300" s="110" t="s">
        <v>492</v>
      </c>
      <c r="D300" s="110" t="s">
        <v>275</v>
      </c>
      <c r="E300" s="110" t="s">
        <v>334</v>
      </c>
      <c r="F300" s="111"/>
      <c r="G300" s="55">
        <f>SUM(G301)</f>
        <v>54.6</v>
      </c>
      <c r="H300" s="55">
        <f>SUM(H301)</f>
        <v>51.6</v>
      </c>
      <c r="I300" s="26"/>
      <c r="J300" s="24"/>
      <c r="K300" s="24"/>
      <c r="L300" s="24"/>
      <c r="M300" s="24"/>
    </row>
    <row r="301" spans="1:13" s="25" customFormat="1" ht="31.5">
      <c r="A301" s="103" t="s">
        <v>583</v>
      </c>
      <c r="B301" s="100"/>
      <c r="C301" s="110" t="s">
        <v>492</v>
      </c>
      <c r="D301" s="110" t="s">
        <v>275</v>
      </c>
      <c r="E301" s="110" t="s">
        <v>334</v>
      </c>
      <c r="F301" s="100">
        <v>600</v>
      </c>
      <c r="G301" s="55">
        <v>54.6</v>
      </c>
      <c r="H301" s="55">
        <v>51.6</v>
      </c>
      <c r="I301" s="26"/>
      <c r="J301" s="24"/>
      <c r="K301" s="24"/>
      <c r="L301" s="24"/>
      <c r="M301" s="24"/>
    </row>
    <row r="302" spans="1:13" s="25" customFormat="1" ht="15.75">
      <c r="A302" s="94" t="s">
        <v>617</v>
      </c>
      <c r="B302" s="95"/>
      <c r="C302" s="96" t="s">
        <v>492</v>
      </c>
      <c r="D302" s="96" t="s">
        <v>338</v>
      </c>
      <c r="E302" s="95"/>
      <c r="F302" s="95"/>
      <c r="G302" s="98">
        <f>SUM(G303,G321,G317)</f>
        <v>104685.9</v>
      </c>
      <c r="H302" s="98">
        <f>SUM(H303,H321,H317)</f>
        <v>104054.7</v>
      </c>
      <c r="I302" s="26"/>
      <c r="J302" s="24"/>
      <c r="K302" s="24"/>
      <c r="L302" s="24"/>
      <c r="M302" s="24"/>
    </row>
    <row r="303" spans="1:13" s="25" customFormat="1" ht="47.25">
      <c r="A303" s="99" t="s">
        <v>979</v>
      </c>
      <c r="B303" s="100"/>
      <c r="C303" s="101" t="s">
        <v>492</v>
      </c>
      <c r="D303" s="101" t="s">
        <v>338</v>
      </c>
      <c r="E303" s="100" t="s">
        <v>506</v>
      </c>
      <c r="F303" s="100"/>
      <c r="G303" s="55">
        <f>SUM(G304,G315)</f>
        <v>99055.9</v>
      </c>
      <c r="H303" s="55">
        <f>SUM(H304,H315)</f>
        <v>98947.9</v>
      </c>
      <c r="I303" s="26"/>
      <c r="J303" s="24"/>
      <c r="K303" s="24"/>
      <c r="L303" s="24"/>
      <c r="M303" s="24"/>
    </row>
    <row r="304" spans="1:13" s="25" customFormat="1" ht="47.25">
      <c r="A304" s="99" t="s">
        <v>507</v>
      </c>
      <c r="B304" s="100"/>
      <c r="C304" s="101" t="s">
        <v>492</v>
      </c>
      <c r="D304" s="101" t="s">
        <v>338</v>
      </c>
      <c r="E304" s="100" t="s">
        <v>570</v>
      </c>
      <c r="F304" s="100"/>
      <c r="G304" s="55">
        <f>SUM(G305,G307,G309,G311,G313)</f>
        <v>87166</v>
      </c>
      <c r="H304" s="55">
        <f>SUM(H305,H307,H309,H311,H313)</f>
        <v>87166</v>
      </c>
      <c r="I304" s="26"/>
      <c r="J304" s="24"/>
      <c r="K304" s="24"/>
      <c r="L304" s="24"/>
      <c r="M304" s="24"/>
    </row>
    <row r="305" spans="1:13" s="25" customFormat="1" ht="132" customHeight="1">
      <c r="A305" s="99" t="s">
        <v>571</v>
      </c>
      <c r="B305" s="100"/>
      <c r="C305" s="101" t="s">
        <v>492</v>
      </c>
      <c r="D305" s="101" t="s">
        <v>338</v>
      </c>
      <c r="E305" s="100" t="s">
        <v>572</v>
      </c>
      <c r="F305" s="100"/>
      <c r="G305" s="55">
        <f>SUM(G306)</f>
        <v>84436.800000000003</v>
      </c>
      <c r="H305" s="55">
        <f>SUM(H306)</f>
        <v>84436.800000000003</v>
      </c>
      <c r="I305" s="26"/>
      <c r="J305" s="24"/>
      <c r="K305" s="24"/>
      <c r="L305" s="24"/>
      <c r="M305" s="24"/>
    </row>
    <row r="306" spans="1:13" s="25" customFormat="1" ht="78.75">
      <c r="A306" s="103" t="s">
        <v>618</v>
      </c>
      <c r="B306" s="100"/>
      <c r="C306" s="101" t="s">
        <v>492</v>
      </c>
      <c r="D306" s="101" t="s">
        <v>338</v>
      </c>
      <c r="E306" s="100" t="s">
        <v>619</v>
      </c>
      <c r="F306" s="100">
        <v>600</v>
      </c>
      <c r="G306" s="55">
        <v>84436.800000000003</v>
      </c>
      <c r="H306" s="55">
        <v>84436.800000000003</v>
      </c>
      <c r="I306" s="26"/>
      <c r="J306" s="24"/>
      <c r="K306" s="24"/>
      <c r="L306" s="24"/>
      <c r="M306" s="24"/>
    </row>
    <row r="307" spans="1:13" s="25" customFormat="1" ht="47.25">
      <c r="A307" s="99" t="s">
        <v>575</v>
      </c>
      <c r="B307" s="100"/>
      <c r="C307" s="101" t="s">
        <v>492</v>
      </c>
      <c r="D307" s="101" t="s">
        <v>338</v>
      </c>
      <c r="E307" s="100" t="s">
        <v>576</v>
      </c>
      <c r="F307" s="100"/>
      <c r="G307" s="55">
        <f>SUM(G308)</f>
        <v>2508.1999999999998</v>
      </c>
      <c r="H307" s="55">
        <f>SUM(H308)</f>
        <v>2508.1999999999998</v>
      </c>
      <c r="I307" s="26"/>
      <c r="J307" s="24"/>
      <c r="K307" s="24"/>
      <c r="L307" s="24"/>
      <c r="M307" s="24"/>
    </row>
    <row r="308" spans="1:13" s="25" customFormat="1" ht="47.25">
      <c r="A308" s="103" t="s">
        <v>577</v>
      </c>
      <c r="B308" s="100"/>
      <c r="C308" s="101" t="s">
        <v>492</v>
      </c>
      <c r="D308" s="101" t="s">
        <v>338</v>
      </c>
      <c r="E308" s="100" t="s">
        <v>578</v>
      </c>
      <c r="F308" s="100">
        <v>600</v>
      </c>
      <c r="G308" s="55">
        <v>2508.1999999999998</v>
      </c>
      <c r="H308" s="55">
        <v>2508.1999999999998</v>
      </c>
      <c r="I308" s="26"/>
      <c r="J308" s="24"/>
      <c r="K308" s="24"/>
      <c r="L308" s="24"/>
      <c r="M308" s="24"/>
    </row>
    <row r="309" spans="1:13" s="25" customFormat="1" ht="31.5">
      <c r="A309" s="103" t="s">
        <v>579</v>
      </c>
      <c r="B309" s="100"/>
      <c r="C309" s="101" t="s">
        <v>492</v>
      </c>
      <c r="D309" s="101" t="s">
        <v>338</v>
      </c>
      <c r="E309" s="100" t="s">
        <v>580</v>
      </c>
      <c r="F309" s="100"/>
      <c r="G309" s="55">
        <f>SUM(G310)</f>
        <v>141</v>
      </c>
      <c r="H309" s="55">
        <f>SUM(H310)</f>
        <v>141</v>
      </c>
      <c r="I309" s="26"/>
      <c r="J309" s="24"/>
      <c r="K309" s="24"/>
      <c r="L309" s="24"/>
      <c r="M309" s="24"/>
    </row>
    <row r="310" spans="1:13" s="25" customFormat="1" ht="47.25">
      <c r="A310" s="103" t="s">
        <v>593</v>
      </c>
      <c r="B310" s="100"/>
      <c r="C310" s="101" t="s">
        <v>492</v>
      </c>
      <c r="D310" s="101" t="s">
        <v>338</v>
      </c>
      <c r="E310" s="100" t="s">
        <v>582</v>
      </c>
      <c r="F310" s="100"/>
      <c r="G310" s="55">
        <v>141</v>
      </c>
      <c r="H310" s="55">
        <v>141</v>
      </c>
      <c r="I310" s="26"/>
      <c r="J310" s="24"/>
      <c r="K310" s="24"/>
      <c r="L310" s="24"/>
      <c r="M310" s="24"/>
    </row>
    <row r="311" spans="1:13" s="25" customFormat="1" ht="47.25">
      <c r="A311" s="103" t="s">
        <v>606</v>
      </c>
      <c r="B311" s="100"/>
      <c r="C311" s="101" t="s">
        <v>492</v>
      </c>
      <c r="D311" s="101" t="s">
        <v>338</v>
      </c>
      <c r="E311" s="100" t="s">
        <v>607</v>
      </c>
      <c r="F311" s="100"/>
      <c r="G311" s="55">
        <f>SUM(G312:G312)</f>
        <v>0</v>
      </c>
      <c r="H311" s="55">
        <f>SUM(H312:H312)</f>
        <v>0</v>
      </c>
      <c r="I311" s="26"/>
      <c r="J311" s="24"/>
      <c r="K311" s="24"/>
      <c r="L311" s="24"/>
      <c r="M311" s="24"/>
    </row>
    <row r="312" spans="1:13" s="25" customFormat="1" ht="78.75">
      <c r="A312" s="103" t="s">
        <v>608</v>
      </c>
      <c r="B312" s="100"/>
      <c r="C312" s="101" t="s">
        <v>492</v>
      </c>
      <c r="D312" s="101" t="s">
        <v>338</v>
      </c>
      <c r="E312" s="100" t="s">
        <v>609</v>
      </c>
      <c r="F312" s="100">
        <v>600</v>
      </c>
      <c r="G312" s="55"/>
      <c r="H312" s="55"/>
      <c r="I312" s="26"/>
      <c r="J312" s="24"/>
      <c r="K312" s="24"/>
      <c r="L312" s="24"/>
      <c r="M312" s="24"/>
    </row>
    <row r="313" spans="1:13" s="25" customFormat="1" ht="47.25">
      <c r="A313" s="103" t="s">
        <v>1126</v>
      </c>
      <c r="B313" s="100"/>
      <c r="C313" s="101" t="s">
        <v>492</v>
      </c>
      <c r="D313" s="101" t="s">
        <v>338</v>
      </c>
      <c r="E313" s="100" t="s">
        <v>1124</v>
      </c>
      <c r="F313" s="100"/>
      <c r="G313" s="55">
        <f>G314</f>
        <v>80</v>
      </c>
      <c r="H313" s="55">
        <f>H314</f>
        <v>80</v>
      </c>
      <c r="I313" s="26"/>
      <c r="J313" s="24"/>
      <c r="K313" s="24"/>
      <c r="L313" s="24"/>
      <c r="M313" s="24"/>
    </row>
    <row r="314" spans="1:13" s="25" customFormat="1" ht="63">
      <c r="A314" s="103" t="s">
        <v>1127</v>
      </c>
      <c r="B314" s="100"/>
      <c r="C314" s="101" t="s">
        <v>492</v>
      </c>
      <c r="D314" s="101" t="s">
        <v>338</v>
      </c>
      <c r="E314" s="100" t="s">
        <v>1125</v>
      </c>
      <c r="F314" s="100">
        <v>600</v>
      </c>
      <c r="G314" s="55">
        <v>80</v>
      </c>
      <c r="H314" s="55">
        <v>80</v>
      </c>
      <c r="I314" s="26"/>
      <c r="J314" s="24"/>
      <c r="K314" s="24"/>
      <c r="L314" s="24"/>
      <c r="M314" s="24"/>
    </row>
    <row r="315" spans="1:13" s="25" customFormat="1" ht="31.5" customHeight="1">
      <c r="A315" s="99" t="s">
        <v>584</v>
      </c>
      <c r="B315" s="100"/>
      <c r="C315" s="101" t="s">
        <v>492</v>
      </c>
      <c r="D315" s="101" t="s">
        <v>338</v>
      </c>
      <c r="E315" s="100" t="s">
        <v>585</v>
      </c>
      <c r="F315" s="100"/>
      <c r="G315" s="55">
        <f>SUM(G316)</f>
        <v>11889.9</v>
      </c>
      <c r="H315" s="55">
        <f>SUM(H316)</f>
        <v>11781.9</v>
      </c>
      <c r="I315" s="26"/>
      <c r="J315" s="24"/>
      <c r="K315" s="24"/>
      <c r="L315" s="24"/>
      <c r="M315" s="24"/>
    </row>
    <row r="316" spans="1:13" s="25" customFormat="1" ht="63">
      <c r="A316" s="103" t="s">
        <v>620</v>
      </c>
      <c r="B316" s="100"/>
      <c r="C316" s="101" t="s">
        <v>492</v>
      </c>
      <c r="D316" s="101" t="s">
        <v>338</v>
      </c>
      <c r="E316" s="100" t="s">
        <v>621</v>
      </c>
      <c r="F316" s="100">
        <v>600</v>
      </c>
      <c r="G316" s="55">
        <v>11889.9</v>
      </c>
      <c r="H316" s="55">
        <v>11781.9</v>
      </c>
      <c r="I316" s="26"/>
      <c r="J316" s="24"/>
      <c r="K316" s="24"/>
      <c r="L316" s="24"/>
      <c r="M316" s="24"/>
    </row>
    <row r="317" spans="1:13" s="25" customFormat="1" ht="47.25">
      <c r="A317" s="103" t="s">
        <v>417</v>
      </c>
      <c r="B317" s="206"/>
      <c r="C317" s="100" t="s">
        <v>492</v>
      </c>
      <c r="D317" s="100" t="s">
        <v>338</v>
      </c>
      <c r="E317" s="100" t="s">
        <v>418</v>
      </c>
      <c r="F317" s="205"/>
      <c r="G317" s="55">
        <f>G318</f>
        <v>4900</v>
      </c>
      <c r="H317" s="55">
        <f>H318</f>
        <v>4376.8</v>
      </c>
      <c r="I317" s="26"/>
      <c r="J317" s="24"/>
      <c r="K317" s="24"/>
      <c r="L317" s="24"/>
      <c r="M317" s="24"/>
    </row>
    <row r="318" spans="1:13" s="25" customFormat="1" ht="31.5">
      <c r="A318" s="103" t="s">
        <v>487</v>
      </c>
      <c r="B318" s="206"/>
      <c r="C318" s="100" t="s">
        <v>492</v>
      </c>
      <c r="D318" s="100" t="s">
        <v>338</v>
      </c>
      <c r="E318" s="100" t="s">
        <v>488</v>
      </c>
      <c r="F318" s="205"/>
      <c r="G318" s="55">
        <f>SUM(G319:G320)</f>
        <v>4900</v>
      </c>
      <c r="H318" s="55">
        <f>SUM(H319:H320)</f>
        <v>4376.8</v>
      </c>
      <c r="I318" s="26"/>
      <c r="J318" s="24"/>
      <c r="K318" s="24"/>
      <c r="L318" s="24"/>
      <c r="M318" s="24"/>
    </row>
    <row r="319" spans="1:13" s="25" customFormat="1" ht="63">
      <c r="A319" s="103" t="s">
        <v>1043</v>
      </c>
      <c r="B319" s="206"/>
      <c r="C319" s="100" t="s">
        <v>492</v>
      </c>
      <c r="D319" s="100" t="s">
        <v>338</v>
      </c>
      <c r="E319" s="100" t="s">
        <v>1041</v>
      </c>
      <c r="F319" s="205">
        <v>600</v>
      </c>
      <c r="G319" s="55">
        <v>4000</v>
      </c>
      <c r="H319" s="55">
        <v>3476.8</v>
      </c>
      <c r="I319" s="26"/>
      <c r="J319" s="24"/>
      <c r="K319" s="24"/>
      <c r="L319" s="24"/>
      <c r="M319" s="24"/>
    </row>
    <row r="320" spans="1:13" s="25" customFormat="1" ht="63">
      <c r="A320" s="103" t="s">
        <v>1044</v>
      </c>
      <c r="B320" s="206"/>
      <c r="C320" s="100" t="s">
        <v>492</v>
      </c>
      <c r="D320" s="100" t="s">
        <v>338</v>
      </c>
      <c r="E320" s="100" t="s">
        <v>1042</v>
      </c>
      <c r="F320" s="205">
        <v>600</v>
      </c>
      <c r="G320" s="55">
        <v>900</v>
      </c>
      <c r="H320" s="55">
        <v>900</v>
      </c>
      <c r="I320" s="26"/>
      <c r="J320" s="24"/>
      <c r="K320" s="24"/>
      <c r="L320" s="24"/>
      <c r="M320" s="24"/>
    </row>
    <row r="321" spans="1:13" s="25" customFormat="1" ht="15.75">
      <c r="A321" s="99" t="s">
        <v>304</v>
      </c>
      <c r="B321" s="100"/>
      <c r="C321" s="110" t="s">
        <v>492</v>
      </c>
      <c r="D321" s="110" t="s">
        <v>338</v>
      </c>
      <c r="E321" s="110" t="s">
        <v>305</v>
      </c>
      <c r="F321" s="111"/>
      <c r="G321" s="55">
        <f>G322</f>
        <v>730</v>
      </c>
      <c r="H321" s="55">
        <f>H322</f>
        <v>730</v>
      </c>
      <c r="I321" s="26"/>
      <c r="J321" s="24"/>
      <c r="K321" s="24"/>
      <c r="L321" s="24"/>
      <c r="M321" s="24"/>
    </row>
    <row r="322" spans="1:13" s="25" customFormat="1" ht="15.75">
      <c r="A322" s="99" t="s">
        <v>306</v>
      </c>
      <c r="B322" s="100"/>
      <c r="C322" s="110" t="s">
        <v>492</v>
      </c>
      <c r="D322" s="110" t="s">
        <v>338</v>
      </c>
      <c r="E322" s="110" t="s">
        <v>307</v>
      </c>
      <c r="F322" s="111"/>
      <c r="G322" s="55">
        <f>G323</f>
        <v>730</v>
      </c>
      <c r="H322" s="55">
        <f>H323</f>
        <v>730</v>
      </c>
      <c r="I322" s="26"/>
      <c r="J322" s="24"/>
      <c r="K322" s="24"/>
      <c r="L322" s="24"/>
      <c r="M322" s="24"/>
    </row>
    <row r="323" spans="1:13" s="25" customFormat="1" ht="15.75">
      <c r="A323" s="99" t="s">
        <v>499</v>
      </c>
      <c r="B323" s="100"/>
      <c r="C323" s="110" t="s">
        <v>492</v>
      </c>
      <c r="D323" s="110" t="s">
        <v>338</v>
      </c>
      <c r="E323" s="110" t="s">
        <v>334</v>
      </c>
      <c r="F323" s="111"/>
      <c r="G323" s="55">
        <f>SUM(G324)</f>
        <v>730</v>
      </c>
      <c r="H323" s="55">
        <f>SUM(H324)</f>
        <v>730</v>
      </c>
      <c r="I323" s="26"/>
      <c r="J323" s="24"/>
      <c r="K323" s="24"/>
      <c r="L323" s="24"/>
      <c r="M323" s="24"/>
    </row>
    <row r="324" spans="1:13" s="25" customFormat="1" ht="31.5">
      <c r="A324" s="103" t="s">
        <v>583</v>
      </c>
      <c r="B324" s="100"/>
      <c r="C324" s="110" t="s">
        <v>492</v>
      </c>
      <c r="D324" s="110" t="s">
        <v>338</v>
      </c>
      <c r="E324" s="110" t="s">
        <v>334</v>
      </c>
      <c r="F324" s="100">
        <v>600</v>
      </c>
      <c r="G324" s="55">
        <v>730</v>
      </c>
      <c r="H324" s="55">
        <v>730</v>
      </c>
      <c r="I324" s="26"/>
      <c r="J324" s="24"/>
      <c r="K324" s="24"/>
      <c r="L324" s="24"/>
      <c r="M324" s="24"/>
    </row>
    <row r="325" spans="1:13" s="25" customFormat="1" ht="15.75">
      <c r="A325" s="94" t="s">
        <v>622</v>
      </c>
      <c r="B325" s="95"/>
      <c r="C325" s="96" t="s">
        <v>492</v>
      </c>
      <c r="D325" s="96" t="s">
        <v>492</v>
      </c>
      <c r="E325" s="95"/>
      <c r="F325" s="95"/>
      <c r="G325" s="98">
        <f>SUM(G326)</f>
        <v>11873.2</v>
      </c>
      <c r="H325" s="98">
        <f>SUM(H326)</f>
        <v>11873.099999999999</v>
      </c>
      <c r="I325" s="26"/>
      <c r="J325" s="24"/>
      <c r="K325" s="24"/>
      <c r="L325" s="24"/>
      <c r="M325" s="24"/>
    </row>
    <row r="326" spans="1:13" s="25" customFormat="1" ht="47.25">
      <c r="A326" s="99" t="s">
        <v>979</v>
      </c>
      <c r="B326" s="100"/>
      <c r="C326" s="101" t="s">
        <v>492</v>
      </c>
      <c r="D326" s="101" t="s">
        <v>492</v>
      </c>
      <c r="E326" s="100" t="s">
        <v>506</v>
      </c>
      <c r="F326" s="100"/>
      <c r="G326" s="55">
        <f>SUM(G327)</f>
        <v>11873.2</v>
      </c>
      <c r="H326" s="55">
        <f>SUM(H327)</f>
        <v>11873.099999999999</v>
      </c>
      <c r="I326" s="26"/>
      <c r="J326" s="24"/>
      <c r="K326" s="24"/>
      <c r="L326" s="24"/>
      <c r="M326" s="24"/>
    </row>
    <row r="327" spans="1:13" s="25" customFormat="1" ht="47.25">
      <c r="A327" s="99" t="s">
        <v>507</v>
      </c>
      <c r="B327" s="100"/>
      <c r="C327" s="101" t="s">
        <v>492</v>
      </c>
      <c r="D327" s="101" t="s">
        <v>492</v>
      </c>
      <c r="E327" s="100" t="s">
        <v>570</v>
      </c>
      <c r="F327" s="100"/>
      <c r="G327" s="55">
        <f>SUM(G328,G332,G334,G338)</f>
        <v>11873.2</v>
      </c>
      <c r="H327" s="55">
        <f>SUM(H328,H332,H334,H338)</f>
        <v>11873.099999999999</v>
      </c>
      <c r="I327" s="26"/>
      <c r="J327" s="24"/>
      <c r="K327" s="24"/>
      <c r="L327" s="24"/>
      <c r="M327" s="24"/>
    </row>
    <row r="328" spans="1:13" s="25" customFormat="1" ht="31.5">
      <c r="A328" s="99" t="s">
        <v>623</v>
      </c>
      <c r="B328" s="100"/>
      <c r="C328" s="101" t="s">
        <v>492</v>
      </c>
      <c r="D328" s="101" t="s">
        <v>492</v>
      </c>
      <c r="E328" s="100" t="s">
        <v>624</v>
      </c>
      <c r="F328" s="100"/>
      <c r="G328" s="55">
        <f>SUM(G329:G331)</f>
        <v>6506.4</v>
      </c>
      <c r="H328" s="55">
        <f>SUM(H329:H331)</f>
        <v>6506.4</v>
      </c>
      <c r="I328" s="26"/>
      <c r="J328" s="24"/>
      <c r="K328" s="24"/>
      <c r="L328" s="24"/>
      <c r="M328" s="24"/>
    </row>
    <row r="329" spans="1:13" s="25" customFormat="1" ht="47.25">
      <c r="A329" s="103" t="s">
        <v>625</v>
      </c>
      <c r="B329" s="100"/>
      <c r="C329" s="101" t="s">
        <v>492</v>
      </c>
      <c r="D329" s="101" t="s">
        <v>492</v>
      </c>
      <c r="E329" s="100" t="s">
        <v>626</v>
      </c>
      <c r="F329" s="100">
        <v>200</v>
      </c>
      <c r="G329" s="55">
        <v>0</v>
      </c>
      <c r="H329" s="55">
        <v>0</v>
      </c>
      <c r="I329" s="26"/>
      <c r="J329" s="24"/>
      <c r="K329" s="24"/>
      <c r="L329" s="24"/>
      <c r="M329" s="24"/>
    </row>
    <row r="330" spans="1:13" s="25" customFormat="1" ht="47.25">
      <c r="A330" s="103" t="s">
        <v>627</v>
      </c>
      <c r="B330" s="100"/>
      <c r="C330" s="101" t="s">
        <v>492</v>
      </c>
      <c r="D330" s="101" t="s">
        <v>492</v>
      </c>
      <c r="E330" s="100" t="s">
        <v>626</v>
      </c>
      <c r="F330" s="100">
        <v>300</v>
      </c>
      <c r="G330" s="55">
        <v>50</v>
      </c>
      <c r="H330" s="55">
        <v>50</v>
      </c>
      <c r="I330" s="26"/>
      <c r="J330" s="24"/>
      <c r="K330" s="24"/>
      <c r="L330" s="24"/>
      <c r="M330" s="24"/>
    </row>
    <row r="331" spans="1:13" s="25" customFormat="1" ht="63">
      <c r="A331" s="103" t="s">
        <v>628</v>
      </c>
      <c r="B331" s="100"/>
      <c r="C331" s="101" t="s">
        <v>492</v>
      </c>
      <c r="D331" s="101" t="s">
        <v>492</v>
      </c>
      <c r="E331" s="100" t="s">
        <v>626</v>
      </c>
      <c r="F331" s="100">
        <v>600</v>
      </c>
      <c r="G331" s="55">
        <v>6456.4</v>
      </c>
      <c r="H331" s="55">
        <v>6456.4</v>
      </c>
      <c r="I331" s="26"/>
      <c r="J331" s="24"/>
      <c r="K331" s="24"/>
      <c r="L331" s="24"/>
      <c r="M331" s="24"/>
    </row>
    <row r="332" spans="1:13" s="25" customFormat="1" ht="47.25">
      <c r="A332" s="99" t="s">
        <v>629</v>
      </c>
      <c r="B332" s="100"/>
      <c r="C332" s="101" t="s">
        <v>492</v>
      </c>
      <c r="D332" s="101" t="s">
        <v>492</v>
      </c>
      <c r="E332" s="100" t="s">
        <v>630</v>
      </c>
      <c r="F332" s="100"/>
      <c r="G332" s="55">
        <f>SUM(G333:G333)</f>
        <v>5202.8</v>
      </c>
      <c r="H332" s="55">
        <f>SUM(H333:H333)</f>
        <v>5202.7</v>
      </c>
      <c r="I332" s="26"/>
      <c r="J332" s="24"/>
      <c r="K332" s="24"/>
      <c r="L332" s="24"/>
      <c r="M332" s="24"/>
    </row>
    <row r="333" spans="1:13" s="25" customFormat="1" ht="63">
      <c r="A333" s="103" t="s">
        <v>631</v>
      </c>
      <c r="B333" s="100"/>
      <c r="C333" s="101" t="s">
        <v>492</v>
      </c>
      <c r="D333" s="101" t="s">
        <v>492</v>
      </c>
      <c r="E333" s="100" t="s">
        <v>632</v>
      </c>
      <c r="F333" s="100">
        <v>600</v>
      </c>
      <c r="G333" s="55">
        <v>5202.8</v>
      </c>
      <c r="H333" s="55">
        <v>5202.7</v>
      </c>
      <c r="I333" s="26"/>
      <c r="J333" s="24"/>
      <c r="K333" s="24"/>
      <c r="L333" s="24"/>
      <c r="M333" s="24"/>
    </row>
    <row r="334" spans="1:13" s="25" customFormat="1" ht="15.75">
      <c r="A334" s="115" t="s">
        <v>633</v>
      </c>
      <c r="B334" s="100"/>
      <c r="C334" s="101" t="s">
        <v>492</v>
      </c>
      <c r="D334" s="101" t="s">
        <v>492</v>
      </c>
      <c r="E334" s="100" t="s">
        <v>634</v>
      </c>
      <c r="F334" s="100"/>
      <c r="G334" s="55">
        <f>SUM(G335:G337)</f>
        <v>164</v>
      </c>
      <c r="H334" s="55">
        <f>SUM(H335:H337)</f>
        <v>164</v>
      </c>
      <c r="I334" s="26"/>
      <c r="J334" s="24"/>
      <c r="K334" s="24"/>
      <c r="L334" s="24"/>
      <c r="M334" s="24"/>
    </row>
    <row r="335" spans="1:13" s="25" customFormat="1" ht="47.25">
      <c r="A335" s="115" t="s">
        <v>1128</v>
      </c>
      <c r="B335" s="100"/>
      <c r="C335" s="101" t="s">
        <v>492</v>
      </c>
      <c r="D335" s="101" t="s">
        <v>492</v>
      </c>
      <c r="E335" s="100" t="s">
        <v>636</v>
      </c>
      <c r="F335" s="100">
        <v>200</v>
      </c>
      <c r="G335" s="55">
        <v>30</v>
      </c>
      <c r="H335" s="55">
        <v>30</v>
      </c>
      <c r="I335" s="26"/>
      <c r="J335" s="24"/>
      <c r="K335" s="24"/>
      <c r="L335" s="24"/>
      <c r="M335" s="24"/>
    </row>
    <row r="336" spans="1:13" s="25" customFormat="1" ht="31.5">
      <c r="A336" s="144" t="s">
        <v>635</v>
      </c>
      <c r="B336" s="100"/>
      <c r="C336" s="101" t="s">
        <v>492</v>
      </c>
      <c r="D336" s="101" t="s">
        <v>492</v>
      </c>
      <c r="E336" s="100" t="s">
        <v>636</v>
      </c>
      <c r="F336" s="100">
        <v>300</v>
      </c>
      <c r="G336" s="55">
        <v>0</v>
      </c>
      <c r="H336" s="55">
        <v>0</v>
      </c>
      <c r="I336" s="26"/>
      <c r="J336" s="24"/>
      <c r="K336" s="24"/>
      <c r="L336" s="24"/>
      <c r="M336" s="24"/>
    </row>
    <row r="337" spans="1:13" s="25" customFormat="1" ht="47.25">
      <c r="A337" s="144" t="s">
        <v>637</v>
      </c>
      <c r="B337" s="100"/>
      <c r="C337" s="101" t="s">
        <v>492</v>
      </c>
      <c r="D337" s="101" t="s">
        <v>492</v>
      </c>
      <c r="E337" s="100" t="s">
        <v>636</v>
      </c>
      <c r="F337" s="100">
        <v>600</v>
      </c>
      <c r="G337" s="55">
        <v>134</v>
      </c>
      <c r="H337" s="55">
        <v>134</v>
      </c>
      <c r="I337" s="26"/>
      <c r="J337" s="24"/>
      <c r="K337" s="24"/>
      <c r="L337" s="24"/>
      <c r="M337" s="24"/>
    </row>
    <row r="338" spans="1:13" s="25" customFormat="1" ht="31.5">
      <c r="A338" s="115" t="s">
        <v>750</v>
      </c>
      <c r="B338" s="100"/>
      <c r="C338" s="101" t="s">
        <v>492</v>
      </c>
      <c r="D338" s="101" t="s">
        <v>492</v>
      </c>
      <c r="E338" s="100" t="s">
        <v>748</v>
      </c>
      <c r="F338" s="100"/>
      <c r="G338" s="55">
        <f>G339</f>
        <v>0</v>
      </c>
      <c r="H338" s="55">
        <f>H339</f>
        <v>0</v>
      </c>
      <c r="I338" s="26"/>
      <c r="J338" s="24"/>
      <c r="K338" s="24"/>
      <c r="L338" s="24"/>
      <c r="M338" s="24"/>
    </row>
    <row r="339" spans="1:13" s="25" customFormat="1" ht="78.75">
      <c r="A339" s="144" t="s">
        <v>752</v>
      </c>
      <c r="B339" s="100"/>
      <c r="C339" s="101" t="s">
        <v>492</v>
      </c>
      <c r="D339" s="101" t="s">
        <v>492</v>
      </c>
      <c r="E339" s="100" t="s">
        <v>751</v>
      </c>
      <c r="F339" s="100">
        <v>600</v>
      </c>
      <c r="G339" s="55">
        <v>0</v>
      </c>
      <c r="H339" s="55">
        <v>0</v>
      </c>
      <c r="I339" s="26"/>
      <c r="J339" s="24"/>
      <c r="K339" s="24"/>
      <c r="L339" s="24"/>
      <c r="M339" s="24"/>
    </row>
    <row r="340" spans="1:13" s="25" customFormat="1" ht="15.75">
      <c r="A340" s="94" t="s">
        <v>638</v>
      </c>
      <c r="B340" s="95"/>
      <c r="C340" s="96" t="s">
        <v>492</v>
      </c>
      <c r="D340" s="96" t="s">
        <v>343</v>
      </c>
      <c r="E340" s="95"/>
      <c r="F340" s="95"/>
      <c r="G340" s="98">
        <f>SUM(G341)</f>
        <v>58093.600000000006</v>
      </c>
      <c r="H340" s="98">
        <f>SUM(H341)</f>
        <v>52107.299999999996</v>
      </c>
      <c r="I340" s="26"/>
      <c r="J340" s="24"/>
      <c r="K340" s="24"/>
      <c r="L340" s="24"/>
      <c r="M340" s="24"/>
    </row>
    <row r="341" spans="1:13" s="25" customFormat="1" ht="47.25">
      <c r="A341" s="99" t="s">
        <v>979</v>
      </c>
      <c r="B341" s="100"/>
      <c r="C341" s="101" t="s">
        <v>492</v>
      </c>
      <c r="D341" s="101" t="s">
        <v>343</v>
      </c>
      <c r="E341" s="100" t="s">
        <v>506</v>
      </c>
      <c r="F341" s="100"/>
      <c r="G341" s="55">
        <f>SUM(G342)</f>
        <v>58093.600000000006</v>
      </c>
      <c r="H341" s="55">
        <f>SUM(H342)</f>
        <v>52107.299999999996</v>
      </c>
      <c r="I341" s="26"/>
      <c r="J341" s="24"/>
      <c r="K341" s="24"/>
      <c r="L341" s="24"/>
      <c r="M341" s="24"/>
    </row>
    <row r="342" spans="1:13" s="25" customFormat="1" ht="47.25">
      <c r="A342" s="99" t="s">
        <v>507</v>
      </c>
      <c r="B342" s="100"/>
      <c r="C342" s="101" t="s">
        <v>492</v>
      </c>
      <c r="D342" s="101" t="s">
        <v>343</v>
      </c>
      <c r="E342" s="100" t="s">
        <v>570</v>
      </c>
      <c r="F342" s="100"/>
      <c r="G342" s="55">
        <f>SUM(G343,G345,G347,G349,G351,G353,G355)</f>
        <v>58093.600000000006</v>
      </c>
      <c r="H342" s="55">
        <f>SUM(H343,H345,H347,H349,H351,H353,H355)</f>
        <v>52107.299999999996</v>
      </c>
      <c r="I342" s="26"/>
      <c r="J342" s="24"/>
      <c r="K342" s="24"/>
      <c r="L342" s="24"/>
      <c r="M342" s="24"/>
    </row>
    <row r="343" spans="1:13" s="25" customFormat="1" ht="51.75" customHeight="1">
      <c r="A343" s="99" t="s">
        <v>639</v>
      </c>
      <c r="B343" s="100"/>
      <c r="C343" s="101" t="s">
        <v>492</v>
      </c>
      <c r="D343" s="101" t="s">
        <v>343</v>
      </c>
      <c r="E343" s="100" t="s">
        <v>640</v>
      </c>
      <c r="F343" s="100"/>
      <c r="G343" s="55">
        <f>SUM(G344)</f>
        <v>50</v>
      </c>
      <c r="H343" s="55">
        <f>SUM(H344)</f>
        <v>50</v>
      </c>
      <c r="I343" s="26"/>
      <c r="J343" s="24"/>
      <c r="K343" s="24"/>
      <c r="L343" s="24"/>
      <c r="M343" s="24"/>
    </row>
    <row r="344" spans="1:13" s="25" customFormat="1" ht="63">
      <c r="A344" s="103" t="s">
        <v>641</v>
      </c>
      <c r="B344" s="100"/>
      <c r="C344" s="101" t="s">
        <v>492</v>
      </c>
      <c r="D344" s="101" t="s">
        <v>343</v>
      </c>
      <c r="E344" s="100" t="s">
        <v>642</v>
      </c>
      <c r="F344" s="100">
        <v>600</v>
      </c>
      <c r="G344" s="55">
        <v>50</v>
      </c>
      <c r="H344" s="55">
        <v>50</v>
      </c>
      <c r="I344" s="26"/>
      <c r="J344" s="24"/>
      <c r="K344" s="24"/>
      <c r="L344" s="24"/>
      <c r="M344" s="24"/>
    </row>
    <row r="345" spans="1:13" s="25" customFormat="1" ht="31.5">
      <c r="A345" s="99" t="s">
        <v>643</v>
      </c>
      <c r="B345" s="100"/>
      <c r="C345" s="101" t="s">
        <v>492</v>
      </c>
      <c r="D345" s="101" t="s">
        <v>343</v>
      </c>
      <c r="E345" s="100" t="s">
        <v>644</v>
      </c>
      <c r="F345" s="100"/>
      <c r="G345" s="55">
        <f>SUM(G346)</f>
        <v>126</v>
      </c>
      <c r="H345" s="55">
        <f>SUM(H346)</f>
        <v>126</v>
      </c>
      <c r="I345" s="26"/>
      <c r="J345" s="24"/>
      <c r="K345" s="24"/>
      <c r="L345" s="24"/>
      <c r="M345" s="24"/>
    </row>
    <row r="346" spans="1:13" s="25" customFormat="1" ht="47.25">
      <c r="A346" s="103" t="s">
        <v>645</v>
      </c>
      <c r="B346" s="100"/>
      <c r="C346" s="101" t="s">
        <v>492</v>
      </c>
      <c r="D346" s="101" t="s">
        <v>343</v>
      </c>
      <c r="E346" s="100" t="s">
        <v>646</v>
      </c>
      <c r="F346" s="100">
        <v>600</v>
      </c>
      <c r="G346" s="55">
        <v>126</v>
      </c>
      <c r="H346" s="55">
        <v>126</v>
      </c>
      <c r="I346" s="26"/>
      <c r="J346" s="24"/>
      <c r="K346" s="24"/>
      <c r="L346" s="24"/>
      <c r="M346" s="24"/>
    </row>
    <row r="347" spans="1:13" s="25" customFormat="1" ht="31.5">
      <c r="A347" s="99" t="s">
        <v>647</v>
      </c>
      <c r="B347" s="100"/>
      <c r="C347" s="101" t="s">
        <v>492</v>
      </c>
      <c r="D347" s="101" t="s">
        <v>343</v>
      </c>
      <c r="E347" s="100" t="s">
        <v>648</v>
      </c>
      <c r="F347" s="100"/>
      <c r="G347" s="55">
        <f>SUM(G348)</f>
        <v>206.4</v>
      </c>
      <c r="H347" s="55">
        <f>SUM(H348)</f>
        <v>206.3</v>
      </c>
      <c r="I347" s="26"/>
      <c r="J347" s="24"/>
      <c r="K347" s="24"/>
      <c r="L347" s="24"/>
      <c r="M347" s="24"/>
    </row>
    <row r="348" spans="1:13" s="25" customFormat="1" ht="63">
      <c r="A348" s="103" t="s">
        <v>649</v>
      </c>
      <c r="B348" s="100"/>
      <c r="C348" s="101" t="s">
        <v>492</v>
      </c>
      <c r="D348" s="101" t="s">
        <v>343</v>
      </c>
      <c r="E348" s="100" t="s">
        <v>650</v>
      </c>
      <c r="F348" s="100">
        <v>600</v>
      </c>
      <c r="G348" s="55">
        <v>206.4</v>
      </c>
      <c r="H348" s="55">
        <v>206.3</v>
      </c>
      <c r="I348" s="26"/>
      <c r="J348" s="24"/>
      <c r="K348" s="24"/>
      <c r="L348" s="24"/>
      <c r="M348" s="24"/>
    </row>
    <row r="349" spans="1:13" s="25" customFormat="1" ht="95.25" customHeight="1">
      <c r="A349" s="99" t="s">
        <v>651</v>
      </c>
      <c r="B349" s="100"/>
      <c r="C349" s="101" t="s">
        <v>492</v>
      </c>
      <c r="D349" s="101" t="s">
        <v>343</v>
      </c>
      <c r="E349" s="100" t="s">
        <v>652</v>
      </c>
      <c r="F349" s="100"/>
      <c r="G349" s="55">
        <f>SUM(G350)</f>
        <v>5300.4</v>
      </c>
      <c r="H349" s="55">
        <f>SUM(H350)</f>
        <v>5164.8</v>
      </c>
      <c r="I349" s="26"/>
      <c r="J349" s="24"/>
      <c r="K349" s="24"/>
      <c r="L349" s="24"/>
      <c r="M349" s="24"/>
    </row>
    <row r="350" spans="1:13" s="25" customFormat="1" ht="141.75">
      <c r="A350" s="103" t="s">
        <v>653</v>
      </c>
      <c r="B350" s="100"/>
      <c r="C350" s="101" t="s">
        <v>492</v>
      </c>
      <c r="D350" s="101" t="s">
        <v>343</v>
      </c>
      <c r="E350" s="100" t="s">
        <v>654</v>
      </c>
      <c r="F350" s="100">
        <v>600</v>
      </c>
      <c r="G350" s="55">
        <v>5300.4</v>
      </c>
      <c r="H350" s="55">
        <v>5164.8</v>
      </c>
      <c r="I350" s="26"/>
      <c r="J350" s="24"/>
      <c r="K350" s="24"/>
      <c r="L350" s="24"/>
      <c r="M350" s="24"/>
    </row>
    <row r="351" spans="1:13" s="25" customFormat="1" ht="47.25">
      <c r="A351" s="103" t="s">
        <v>918</v>
      </c>
      <c r="B351" s="100"/>
      <c r="C351" s="101" t="s">
        <v>492</v>
      </c>
      <c r="D351" s="101" t="s">
        <v>343</v>
      </c>
      <c r="E351" s="100" t="s">
        <v>655</v>
      </c>
      <c r="F351" s="100"/>
      <c r="G351" s="55">
        <f>SUM(G352:G352)</f>
        <v>50865</v>
      </c>
      <c r="H351" s="55">
        <f>SUM(H352:H352)</f>
        <v>45014.6</v>
      </c>
      <c r="I351" s="26"/>
      <c r="J351" s="24"/>
      <c r="K351" s="24"/>
      <c r="L351" s="24"/>
      <c r="M351" s="24"/>
    </row>
    <row r="352" spans="1:13" s="25" customFormat="1" ht="63">
      <c r="A352" s="103" t="s">
        <v>656</v>
      </c>
      <c r="B352" s="100"/>
      <c r="C352" s="101" t="s">
        <v>492</v>
      </c>
      <c r="D352" s="101" t="s">
        <v>343</v>
      </c>
      <c r="E352" s="100" t="s">
        <v>657</v>
      </c>
      <c r="F352" s="100">
        <v>600</v>
      </c>
      <c r="G352" s="55">
        <v>50865</v>
      </c>
      <c r="H352" s="55">
        <v>45014.6</v>
      </c>
      <c r="I352" s="26"/>
      <c r="J352" s="24"/>
      <c r="K352" s="24"/>
      <c r="L352" s="24"/>
      <c r="M352" s="24"/>
    </row>
    <row r="353" spans="1:13" s="25" customFormat="1" ht="47.25">
      <c r="A353" s="103" t="s">
        <v>658</v>
      </c>
      <c r="B353" s="100"/>
      <c r="C353" s="101" t="s">
        <v>492</v>
      </c>
      <c r="D353" s="101" t="s">
        <v>343</v>
      </c>
      <c r="E353" s="100" t="s">
        <v>659</v>
      </c>
      <c r="F353" s="100"/>
      <c r="G353" s="55">
        <f>SUM(G354:G354)</f>
        <v>0</v>
      </c>
      <c r="H353" s="55">
        <f>SUM(H354:H354)</f>
        <v>0</v>
      </c>
      <c r="I353" s="26"/>
      <c r="J353" s="24"/>
      <c r="K353" s="24"/>
      <c r="L353" s="24"/>
      <c r="M353" s="24"/>
    </row>
    <row r="354" spans="1:13" s="25" customFormat="1" ht="63">
      <c r="A354" s="103" t="s">
        <v>660</v>
      </c>
      <c r="B354" s="100"/>
      <c r="C354" s="101" t="s">
        <v>492</v>
      </c>
      <c r="D354" s="101" t="s">
        <v>343</v>
      </c>
      <c r="E354" s="100" t="s">
        <v>661</v>
      </c>
      <c r="F354" s="100">
        <v>600</v>
      </c>
      <c r="G354" s="55">
        <v>0</v>
      </c>
      <c r="H354" s="55">
        <v>0</v>
      </c>
      <c r="I354" s="26"/>
      <c r="J354" s="24"/>
      <c r="K354" s="24"/>
      <c r="L354" s="24"/>
      <c r="M354" s="24"/>
    </row>
    <row r="355" spans="1:13" s="25" customFormat="1" ht="31.5">
      <c r="A355" s="103" t="s">
        <v>749</v>
      </c>
      <c r="B355" s="100"/>
      <c r="C355" s="101" t="s">
        <v>492</v>
      </c>
      <c r="D355" s="101" t="s">
        <v>343</v>
      </c>
      <c r="E355" s="100" t="s">
        <v>753</v>
      </c>
      <c r="F355" s="100"/>
      <c r="G355" s="55">
        <f>SUM(G356:G358)</f>
        <v>1545.8</v>
      </c>
      <c r="H355" s="55">
        <f>SUM(H356:H358)</f>
        <v>1545.6</v>
      </c>
      <c r="I355" s="26"/>
      <c r="J355" s="24"/>
      <c r="K355" s="24"/>
      <c r="L355" s="24"/>
      <c r="M355" s="24"/>
    </row>
    <row r="356" spans="1:13" s="25" customFormat="1" ht="47.25">
      <c r="A356" s="103" t="s">
        <v>755</v>
      </c>
      <c r="B356" s="100"/>
      <c r="C356" s="101" t="s">
        <v>492</v>
      </c>
      <c r="D356" s="101" t="s">
        <v>343</v>
      </c>
      <c r="E356" s="100" t="s">
        <v>754</v>
      </c>
      <c r="F356" s="100">
        <v>600</v>
      </c>
      <c r="G356" s="55">
        <v>315.8</v>
      </c>
      <c r="H356" s="55">
        <v>315.7</v>
      </c>
      <c r="I356" s="26"/>
      <c r="J356" s="24"/>
      <c r="K356" s="24"/>
      <c r="L356" s="24"/>
      <c r="M356" s="24"/>
    </row>
    <row r="357" spans="1:13" s="25" customFormat="1" ht="47.25">
      <c r="A357" s="103" t="s">
        <v>757</v>
      </c>
      <c r="B357" s="100"/>
      <c r="C357" s="101" t="s">
        <v>492</v>
      </c>
      <c r="D357" s="101" t="s">
        <v>343</v>
      </c>
      <c r="E357" s="100" t="s">
        <v>756</v>
      </c>
      <c r="F357" s="100">
        <v>600</v>
      </c>
      <c r="G357" s="55">
        <v>446.2</v>
      </c>
      <c r="H357" s="55">
        <v>446.1</v>
      </c>
      <c r="I357" s="26"/>
      <c r="J357" s="24"/>
      <c r="K357" s="24"/>
      <c r="L357" s="24"/>
      <c r="M357" s="24"/>
    </row>
    <row r="358" spans="1:13" s="25" customFormat="1" ht="47.25">
      <c r="A358" s="103" t="s">
        <v>759</v>
      </c>
      <c r="B358" s="100"/>
      <c r="C358" s="101" t="s">
        <v>492</v>
      </c>
      <c r="D358" s="101" t="s">
        <v>343</v>
      </c>
      <c r="E358" s="100" t="s">
        <v>758</v>
      </c>
      <c r="F358" s="100">
        <v>600</v>
      </c>
      <c r="G358" s="55">
        <v>783.8</v>
      </c>
      <c r="H358" s="55">
        <v>783.8</v>
      </c>
      <c r="I358" s="26"/>
      <c r="J358" s="24"/>
      <c r="K358" s="24"/>
      <c r="L358" s="24"/>
      <c r="M358" s="24"/>
    </row>
    <row r="359" spans="1:13" s="25" customFormat="1" ht="15.75">
      <c r="A359" s="94" t="s">
        <v>662</v>
      </c>
      <c r="B359" s="95"/>
      <c r="C359" s="96" t="s">
        <v>389</v>
      </c>
      <c r="D359" s="96" t="s">
        <v>273</v>
      </c>
      <c r="E359" s="95"/>
      <c r="F359" s="95"/>
      <c r="G359" s="98">
        <f>SUM(G360)</f>
        <v>147020.80000000002</v>
      </c>
      <c r="H359" s="98">
        <f>SUM(H360)</f>
        <v>137273</v>
      </c>
      <c r="I359" s="26"/>
      <c r="J359" s="24"/>
      <c r="K359" s="24"/>
      <c r="L359" s="24"/>
      <c r="M359" s="24"/>
    </row>
    <row r="360" spans="1:13" s="25" customFormat="1" ht="15.75">
      <c r="A360" s="94" t="s">
        <v>663</v>
      </c>
      <c r="B360" s="95"/>
      <c r="C360" s="96" t="s">
        <v>389</v>
      </c>
      <c r="D360" s="96" t="s">
        <v>272</v>
      </c>
      <c r="E360" s="95"/>
      <c r="F360" s="95"/>
      <c r="G360" s="98">
        <f>SUM(G361,G386)</f>
        <v>147020.80000000002</v>
      </c>
      <c r="H360" s="98">
        <f>SUM(H361,H386)</f>
        <v>137273</v>
      </c>
      <c r="I360" s="26"/>
      <c r="J360" s="24"/>
      <c r="K360" s="24"/>
      <c r="L360" s="24"/>
      <c r="M360" s="24"/>
    </row>
    <row r="361" spans="1:13" s="25" customFormat="1" ht="47.25">
      <c r="A361" s="99" t="s">
        <v>979</v>
      </c>
      <c r="B361" s="100"/>
      <c r="C361" s="101" t="s">
        <v>389</v>
      </c>
      <c r="D361" s="101" t="s">
        <v>272</v>
      </c>
      <c r="E361" s="100" t="s">
        <v>506</v>
      </c>
      <c r="F361" s="100"/>
      <c r="G361" s="55">
        <f>SUM(G362,G382)</f>
        <v>145023.70000000001</v>
      </c>
      <c r="H361" s="55">
        <f>SUM(H362,H382)</f>
        <v>135275.9</v>
      </c>
      <c r="I361" s="26"/>
      <c r="J361" s="24"/>
      <c r="K361" s="24"/>
      <c r="L361" s="24"/>
      <c r="M361" s="24"/>
    </row>
    <row r="362" spans="1:13" s="25" customFormat="1" ht="47.25">
      <c r="A362" s="99" t="s">
        <v>507</v>
      </c>
      <c r="B362" s="100"/>
      <c r="C362" s="101" t="s">
        <v>389</v>
      </c>
      <c r="D362" s="101" t="s">
        <v>272</v>
      </c>
      <c r="E362" s="100" t="s">
        <v>570</v>
      </c>
      <c r="F362" s="100"/>
      <c r="G362" s="55">
        <f>SUM(G363,G365,G367,G369,G371,G373,G376,G378,G380)</f>
        <v>31272.600000000002</v>
      </c>
      <c r="H362" s="55">
        <f>SUM(H363,H365,H367,H369,H371,H373,H376,H378,H380)</f>
        <v>24239.1</v>
      </c>
      <c r="I362" s="26"/>
      <c r="J362" s="24"/>
      <c r="K362" s="24"/>
      <c r="L362" s="24"/>
      <c r="M362" s="24"/>
    </row>
    <row r="363" spans="1:13" s="25" customFormat="1" ht="31.5">
      <c r="A363" s="99" t="s">
        <v>664</v>
      </c>
      <c r="B363" s="100"/>
      <c r="C363" s="101" t="s">
        <v>389</v>
      </c>
      <c r="D363" s="101" t="s">
        <v>272</v>
      </c>
      <c r="E363" s="100" t="s">
        <v>665</v>
      </c>
      <c r="F363" s="100"/>
      <c r="G363" s="55">
        <f>SUM(G364)</f>
        <v>1005.6</v>
      </c>
      <c r="H363" s="55">
        <f>SUM(H364)</f>
        <v>1005.6</v>
      </c>
      <c r="I363" s="26"/>
      <c r="J363" s="24"/>
      <c r="K363" s="24"/>
      <c r="L363" s="24"/>
      <c r="M363" s="24"/>
    </row>
    <row r="364" spans="1:13" s="25" customFormat="1" ht="47.25">
      <c r="A364" s="103" t="s">
        <v>666</v>
      </c>
      <c r="B364" s="100"/>
      <c r="C364" s="101" t="s">
        <v>389</v>
      </c>
      <c r="D364" s="101" t="s">
        <v>272</v>
      </c>
      <c r="E364" s="100" t="s">
        <v>667</v>
      </c>
      <c r="F364" s="100">
        <v>600</v>
      </c>
      <c r="G364" s="55">
        <v>1005.6</v>
      </c>
      <c r="H364" s="55">
        <v>1005.6</v>
      </c>
      <c r="I364" s="26"/>
      <c r="J364" s="24"/>
      <c r="K364" s="24"/>
      <c r="L364" s="24"/>
      <c r="M364" s="24"/>
    </row>
    <row r="365" spans="1:13" s="25" customFormat="1" ht="31.5">
      <c r="A365" s="99" t="s">
        <v>668</v>
      </c>
      <c r="B365" s="100"/>
      <c r="C365" s="101" t="s">
        <v>389</v>
      </c>
      <c r="D365" s="101" t="s">
        <v>272</v>
      </c>
      <c r="E365" s="100" t="s">
        <v>669</v>
      </c>
      <c r="F365" s="100"/>
      <c r="G365" s="55">
        <f>SUM(G366)</f>
        <v>100.2</v>
      </c>
      <c r="H365" s="55">
        <f>SUM(H366)</f>
        <v>100.1</v>
      </c>
      <c r="I365" s="26"/>
      <c r="J365" s="24"/>
      <c r="K365" s="24"/>
      <c r="L365" s="24"/>
      <c r="M365" s="24"/>
    </row>
    <row r="366" spans="1:13" s="31" customFormat="1" ht="47.25">
      <c r="A366" s="103" t="s">
        <v>670</v>
      </c>
      <c r="B366" s="100"/>
      <c r="C366" s="101" t="s">
        <v>389</v>
      </c>
      <c r="D366" s="101" t="s">
        <v>272</v>
      </c>
      <c r="E366" s="100" t="s">
        <v>671</v>
      </c>
      <c r="F366" s="100">
        <v>600</v>
      </c>
      <c r="G366" s="55">
        <v>100.2</v>
      </c>
      <c r="H366" s="55">
        <v>100.1</v>
      </c>
      <c r="I366" s="26"/>
      <c r="J366" s="30"/>
      <c r="K366" s="30"/>
      <c r="L366" s="30"/>
      <c r="M366" s="30"/>
    </row>
    <row r="367" spans="1:13" s="31" customFormat="1" ht="96.75" customHeight="1">
      <c r="A367" s="103" t="s">
        <v>651</v>
      </c>
      <c r="B367" s="100"/>
      <c r="C367" s="101" t="s">
        <v>389</v>
      </c>
      <c r="D367" s="101" t="s">
        <v>272</v>
      </c>
      <c r="E367" s="100" t="s">
        <v>652</v>
      </c>
      <c r="F367" s="100"/>
      <c r="G367" s="55">
        <f>SUM(G368)</f>
        <v>1293.0999999999999</v>
      </c>
      <c r="H367" s="55">
        <f>SUM(H368)</f>
        <v>1258.5</v>
      </c>
      <c r="I367" s="26"/>
      <c r="J367" s="30"/>
      <c r="K367" s="30"/>
      <c r="L367" s="30"/>
      <c r="M367" s="30"/>
    </row>
    <row r="368" spans="1:13" s="31" customFormat="1" ht="141.75">
      <c r="A368" s="103" t="s">
        <v>653</v>
      </c>
      <c r="B368" s="100"/>
      <c r="C368" s="101" t="s">
        <v>389</v>
      </c>
      <c r="D368" s="101" t="s">
        <v>272</v>
      </c>
      <c r="E368" s="100" t="s">
        <v>654</v>
      </c>
      <c r="F368" s="100">
        <v>600</v>
      </c>
      <c r="G368" s="55">
        <v>1293.0999999999999</v>
      </c>
      <c r="H368" s="55">
        <v>1258.5</v>
      </c>
      <c r="I368" s="26"/>
      <c r="J368" s="30"/>
      <c r="K368" s="30"/>
      <c r="L368" s="30"/>
      <c r="M368" s="30"/>
    </row>
    <row r="369" spans="1:13" s="31" customFormat="1" ht="47.25">
      <c r="A369" s="99" t="s">
        <v>575</v>
      </c>
      <c r="B369" s="100"/>
      <c r="C369" s="101" t="s">
        <v>389</v>
      </c>
      <c r="D369" s="101" t="s">
        <v>272</v>
      </c>
      <c r="E369" s="100" t="s">
        <v>576</v>
      </c>
      <c r="F369" s="100"/>
      <c r="G369" s="55">
        <f>SUM(G370)</f>
        <v>3054.5</v>
      </c>
      <c r="H369" s="55">
        <f>SUM(H370)</f>
        <v>3054.4</v>
      </c>
      <c r="I369" s="26"/>
      <c r="J369" s="30"/>
      <c r="K369" s="30"/>
      <c r="L369" s="30"/>
      <c r="M369" s="30"/>
    </row>
    <row r="370" spans="1:13" s="25" customFormat="1" ht="47.25">
      <c r="A370" s="103" t="s">
        <v>577</v>
      </c>
      <c r="B370" s="100"/>
      <c r="C370" s="101" t="s">
        <v>389</v>
      </c>
      <c r="D370" s="101" t="s">
        <v>272</v>
      </c>
      <c r="E370" s="100" t="s">
        <v>578</v>
      </c>
      <c r="F370" s="100">
        <v>600</v>
      </c>
      <c r="G370" s="55">
        <v>3054.5</v>
      </c>
      <c r="H370" s="55">
        <v>3054.4</v>
      </c>
      <c r="I370" s="26"/>
      <c r="J370" s="24"/>
      <c r="K370" s="24"/>
      <c r="L370" s="24"/>
      <c r="M370" s="24"/>
    </row>
    <row r="371" spans="1:13" s="31" customFormat="1" ht="15.75">
      <c r="A371" s="103" t="s">
        <v>581</v>
      </c>
      <c r="B371" s="100"/>
      <c r="C371" s="101" t="s">
        <v>389</v>
      </c>
      <c r="D371" s="101" t="s">
        <v>272</v>
      </c>
      <c r="E371" s="100" t="s">
        <v>582</v>
      </c>
      <c r="F371" s="100"/>
      <c r="G371" s="55">
        <f>SUM(G372)</f>
        <v>468.3</v>
      </c>
      <c r="H371" s="55">
        <f>SUM(H372)</f>
        <v>468.2</v>
      </c>
      <c r="I371" s="26"/>
      <c r="J371" s="30"/>
      <c r="K371" s="30"/>
      <c r="L371" s="30"/>
      <c r="M371" s="30"/>
    </row>
    <row r="372" spans="1:13" s="31" customFormat="1" ht="31.5">
      <c r="A372" s="103" t="s">
        <v>583</v>
      </c>
      <c r="B372" s="100"/>
      <c r="C372" s="101" t="s">
        <v>389</v>
      </c>
      <c r="D372" s="101" t="s">
        <v>272</v>
      </c>
      <c r="E372" s="100" t="s">
        <v>582</v>
      </c>
      <c r="F372" s="100">
        <v>600</v>
      </c>
      <c r="G372" s="55">
        <v>468.3</v>
      </c>
      <c r="H372" s="55">
        <v>468.2</v>
      </c>
      <c r="I372" s="26"/>
      <c r="J372" s="30"/>
      <c r="K372" s="30"/>
      <c r="L372" s="30"/>
      <c r="M372" s="30"/>
    </row>
    <row r="373" spans="1:13" s="31" customFormat="1" ht="47.25">
      <c r="A373" s="103" t="s">
        <v>760</v>
      </c>
      <c r="B373" s="100"/>
      <c r="C373" s="101" t="s">
        <v>389</v>
      </c>
      <c r="D373" s="101" t="s">
        <v>272</v>
      </c>
      <c r="E373" s="100" t="s">
        <v>655</v>
      </c>
      <c r="F373" s="100"/>
      <c r="G373" s="55">
        <f>SUM(G374:G375)</f>
        <v>22429.8</v>
      </c>
      <c r="H373" s="55">
        <f>SUM(H374:H375)</f>
        <v>15431.3</v>
      </c>
      <c r="I373" s="26"/>
      <c r="J373" s="30"/>
      <c r="K373" s="30"/>
      <c r="L373" s="30"/>
      <c r="M373" s="30"/>
    </row>
    <row r="374" spans="1:13" s="31" customFormat="1" ht="31.5">
      <c r="A374" s="103" t="s">
        <v>978</v>
      </c>
      <c r="B374" s="100"/>
      <c r="C374" s="101" t="s">
        <v>389</v>
      </c>
      <c r="D374" s="101" t="s">
        <v>272</v>
      </c>
      <c r="E374" s="100" t="s">
        <v>977</v>
      </c>
      <c r="F374" s="100">
        <v>600</v>
      </c>
      <c r="G374" s="55">
        <v>2566.3000000000002</v>
      </c>
      <c r="H374" s="55">
        <v>2566.1999999999998</v>
      </c>
      <c r="I374" s="26"/>
      <c r="J374" s="30"/>
      <c r="K374" s="30"/>
      <c r="L374" s="30"/>
      <c r="M374" s="30"/>
    </row>
    <row r="375" spans="1:13" s="31" customFormat="1" ht="63">
      <c r="A375" s="103" t="s">
        <v>762</v>
      </c>
      <c r="B375" s="100"/>
      <c r="C375" s="101" t="s">
        <v>389</v>
      </c>
      <c r="D375" s="101" t="s">
        <v>272</v>
      </c>
      <c r="E375" s="100" t="s">
        <v>761</v>
      </c>
      <c r="F375" s="100">
        <v>600</v>
      </c>
      <c r="G375" s="55">
        <v>19863.5</v>
      </c>
      <c r="H375" s="55">
        <v>12865.1</v>
      </c>
      <c r="I375" s="26"/>
      <c r="J375" s="30"/>
      <c r="K375" s="30"/>
      <c r="L375" s="30"/>
      <c r="M375" s="30"/>
    </row>
    <row r="376" spans="1:13" s="25" customFormat="1" ht="47.25">
      <c r="A376" s="99" t="s">
        <v>672</v>
      </c>
      <c r="B376" s="100"/>
      <c r="C376" s="101" t="s">
        <v>389</v>
      </c>
      <c r="D376" s="101" t="s">
        <v>272</v>
      </c>
      <c r="E376" s="100" t="s">
        <v>673</v>
      </c>
      <c r="F376" s="100"/>
      <c r="G376" s="55">
        <f>SUM(G377)</f>
        <v>943.7</v>
      </c>
      <c r="H376" s="55">
        <f>SUM(H377)</f>
        <v>943.6</v>
      </c>
      <c r="I376" s="26"/>
      <c r="J376" s="24"/>
      <c r="K376" s="24"/>
      <c r="L376" s="24"/>
      <c r="M376" s="24"/>
    </row>
    <row r="377" spans="1:13" s="25" customFormat="1" ht="65.25" customHeight="1">
      <c r="A377" s="99" t="s">
        <v>674</v>
      </c>
      <c r="B377" s="100"/>
      <c r="C377" s="100" t="s">
        <v>389</v>
      </c>
      <c r="D377" s="100" t="s">
        <v>272</v>
      </c>
      <c r="E377" s="100" t="s">
        <v>675</v>
      </c>
      <c r="F377" s="100">
        <v>600</v>
      </c>
      <c r="G377" s="55">
        <v>943.7</v>
      </c>
      <c r="H377" s="55">
        <v>943.6</v>
      </c>
      <c r="I377" s="26"/>
      <c r="J377" s="24"/>
      <c r="K377" s="24"/>
      <c r="L377" s="24"/>
      <c r="M377" s="24"/>
    </row>
    <row r="378" spans="1:13" s="25" customFormat="1" ht="47.25">
      <c r="A378" s="99" t="s">
        <v>764</v>
      </c>
      <c r="B378" s="100"/>
      <c r="C378" s="101" t="s">
        <v>389</v>
      </c>
      <c r="D378" s="101" t="s">
        <v>272</v>
      </c>
      <c r="E378" s="100" t="s">
        <v>763</v>
      </c>
      <c r="F378" s="100"/>
      <c r="G378" s="55">
        <f>SUM(G379)</f>
        <v>1438.2</v>
      </c>
      <c r="H378" s="55">
        <f>SUM(H379)</f>
        <v>1438.2</v>
      </c>
      <c r="I378" s="26"/>
      <c r="J378" s="24"/>
      <c r="K378" s="24"/>
      <c r="L378" s="24"/>
      <c r="M378" s="24"/>
    </row>
    <row r="379" spans="1:13" s="25" customFormat="1" ht="65.25" customHeight="1">
      <c r="A379" s="99" t="s">
        <v>766</v>
      </c>
      <c r="B379" s="100"/>
      <c r="C379" s="100" t="s">
        <v>389</v>
      </c>
      <c r="D379" s="100" t="s">
        <v>272</v>
      </c>
      <c r="E379" s="100" t="s">
        <v>765</v>
      </c>
      <c r="F379" s="100">
        <v>600</v>
      </c>
      <c r="G379" s="55">
        <v>1438.2</v>
      </c>
      <c r="H379" s="55">
        <v>1438.2</v>
      </c>
      <c r="I379" s="26"/>
      <c r="J379" s="24"/>
      <c r="K379" s="24"/>
      <c r="L379" s="24"/>
      <c r="M379" s="24"/>
    </row>
    <row r="380" spans="1:13" s="25" customFormat="1" ht="47.25">
      <c r="A380" s="99" t="s">
        <v>1126</v>
      </c>
      <c r="B380" s="100"/>
      <c r="C380" s="100" t="s">
        <v>389</v>
      </c>
      <c r="D380" s="100" t="s">
        <v>272</v>
      </c>
      <c r="E380" s="100" t="s">
        <v>1124</v>
      </c>
      <c r="F380" s="100"/>
      <c r="G380" s="55">
        <f>G381</f>
        <v>539.20000000000005</v>
      </c>
      <c r="H380" s="55">
        <f>H381</f>
        <v>539.20000000000005</v>
      </c>
      <c r="I380" s="26"/>
      <c r="J380" s="24"/>
      <c r="K380" s="24"/>
      <c r="L380" s="24"/>
      <c r="M380" s="24"/>
    </row>
    <row r="381" spans="1:13" s="25" customFormat="1" ht="63">
      <c r="A381" s="99" t="s">
        <v>1127</v>
      </c>
      <c r="B381" s="100"/>
      <c r="C381" s="100" t="s">
        <v>389</v>
      </c>
      <c r="D381" s="100" t="s">
        <v>272</v>
      </c>
      <c r="E381" s="100" t="s">
        <v>1125</v>
      </c>
      <c r="F381" s="100">
        <v>600</v>
      </c>
      <c r="G381" s="55">
        <v>539.20000000000005</v>
      </c>
      <c r="H381" s="55">
        <v>539.20000000000005</v>
      </c>
      <c r="I381" s="26"/>
      <c r="J381" s="24"/>
      <c r="K381" s="24"/>
      <c r="L381" s="24"/>
      <c r="M381" s="24"/>
    </row>
    <row r="382" spans="1:13" s="25" customFormat="1" ht="33" customHeight="1">
      <c r="A382" s="99" t="s">
        <v>584</v>
      </c>
      <c r="B382" s="100"/>
      <c r="C382" s="101" t="s">
        <v>389</v>
      </c>
      <c r="D382" s="101" t="s">
        <v>272</v>
      </c>
      <c r="E382" s="100" t="s">
        <v>585</v>
      </c>
      <c r="F382" s="100"/>
      <c r="G382" s="55">
        <f>SUM(G383:G385)</f>
        <v>113751.1</v>
      </c>
      <c r="H382" s="55">
        <f>SUM(H383:H385)</f>
        <v>111036.8</v>
      </c>
      <c r="I382" s="26"/>
      <c r="J382" s="24"/>
      <c r="K382" s="24"/>
      <c r="L382" s="24"/>
      <c r="M382" s="24"/>
    </row>
    <row r="383" spans="1:13" s="25" customFormat="1" ht="63">
      <c r="A383" s="103" t="s">
        <v>676</v>
      </c>
      <c r="B383" s="100"/>
      <c r="C383" s="101" t="s">
        <v>389</v>
      </c>
      <c r="D383" s="101" t="s">
        <v>272</v>
      </c>
      <c r="E383" s="100" t="s">
        <v>677</v>
      </c>
      <c r="F383" s="100">
        <v>600</v>
      </c>
      <c r="G383" s="55">
        <v>61879.1</v>
      </c>
      <c r="H383" s="55">
        <v>61846.8</v>
      </c>
      <c r="I383" s="26"/>
      <c r="J383" s="24"/>
      <c r="K383" s="24"/>
      <c r="L383" s="24"/>
      <c r="M383" s="24"/>
    </row>
    <row r="384" spans="1:13" s="25" customFormat="1" ht="63">
      <c r="A384" s="103" t="s">
        <v>678</v>
      </c>
      <c r="B384" s="100"/>
      <c r="C384" s="101" t="s">
        <v>389</v>
      </c>
      <c r="D384" s="101" t="s">
        <v>272</v>
      </c>
      <c r="E384" s="100" t="s">
        <v>679</v>
      </c>
      <c r="F384" s="100">
        <v>600</v>
      </c>
      <c r="G384" s="55">
        <v>20453.599999999999</v>
      </c>
      <c r="H384" s="55">
        <v>17778.8</v>
      </c>
      <c r="I384" s="26"/>
      <c r="J384" s="24"/>
      <c r="K384" s="24"/>
      <c r="L384" s="24"/>
      <c r="M384" s="24"/>
    </row>
    <row r="385" spans="1:13" s="25" customFormat="1" ht="63">
      <c r="A385" s="103" t="s">
        <v>680</v>
      </c>
      <c r="B385" s="100"/>
      <c r="C385" s="101" t="s">
        <v>389</v>
      </c>
      <c r="D385" s="101" t="s">
        <v>272</v>
      </c>
      <c r="E385" s="100" t="s">
        <v>681</v>
      </c>
      <c r="F385" s="100">
        <v>600</v>
      </c>
      <c r="G385" s="55">
        <v>31418.400000000001</v>
      </c>
      <c r="H385" s="55">
        <v>31411.200000000001</v>
      </c>
      <c r="I385" s="26"/>
      <c r="J385" s="24"/>
      <c r="K385" s="24"/>
      <c r="L385" s="24"/>
      <c r="M385" s="24"/>
    </row>
    <row r="386" spans="1:13" s="25" customFormat="1" ht="15.75">
      <c r="A386" s="103" t="s">
        <v>304</v>
      </c>
      <c r="B386" s="100"/>
      <c r="C386" s="101" t="s">
        <v>389</v>
      </c>
      <c r="D386" s="101" t="s">
        <v>272</v>
      </c>
      <c r="E386" s="100" t="s">
        <v>305</v>
      </c>
      <c r="F386" s="100"/>
      <c r="G386" s="64">
        <f>SUM(G387)</f>
        <v>1997.1</v>
      </c>
      <c r="H386" s="64">
        <f>SUM(H387)</f>
        <v>1997.1</v>
      </c>
      <c r="I386" s="26"/>
      <c r="J386" s="24"/>
      <c r="K386" s="24"/>
      <c r="L386" s="24"/>
      <c r="M386" s="24"/>
    </row>
    <row r="387" spans="1:13" s="25" customFormat="1" ht="15.75">
      <c r="A387" s="103" t="s">
        <v>306</v>
      </c>
      <c r="B387" s="100"/>
      <c r="C387" s="101" t="s">
        <v>389</v>
      </c>
      <c r="D387" s="101" t="s">
        <v>272</v>
      </c>
      <c r="E387" s="100" t="s">
        <v>307</v>
      </c>
      <c r="F387" s="100"/>
      <c r="G387" s="64">
        <f>SUM(G388)</f>
        <v>1997.1</v>
      </c>
      <c r="H387" s="64">
        <f>SUM(H388)</f>
        <v>1997.1</v>
      </c>
      <c r="I387" s="26"/>
      <c r="J387" s="24"/>
      <c r="K387" s="24"/>
      <c r="L387" s="24"/>
      <c r="M387" s="24"/>
    </row>
    <row r="388" spans="1:13" s="25" customFormat="1" ht="47.25">
      <c r="A388" s="103" t="s">
        <v>689</v>
      </c>
      <c r="B388" s="100"/>
      <c r="C388" s="101" t="s">
        <v>389</v>
      </c>
      <c r="D388" s="101" t="s">
        <v>272</v>
      </c>
      <c r="E388" s="100" t="s">
        <v>334</v>
      </c>
      <c r="F388" s="100">
        <v>600</v>
      </c>
      <c r="G388" s="64">
        <v>1997.1</v>
      </c>
      <c r="H388" s="64">
        <v>1997.1</v>
      </c>
      <c r="I388" s="26"/>
      <c r="J388" s="24"/>
      <c r="K388" s="24"/>
      <c r="L388" s="24"/>
      <c r="M388" s="24"/>
    </row>
    <row r="389" spans="1:13" s="25" customFormat="1" ht="15.75">
      <c r="A389" s="145" t="s">
        <v>489</v>
      </c>
      <c r="B389" s="95"/>
      <c r="C389" s="96" t="s">
        <v>343</v>
      </c>
      <c r="D389" s="96" t="s">
        <v>273</v>
      </c>
      <c r="E389" s="95"/>
      <c r="F389" s="95"/>
      <c r="G389" s="98">
        <f t="shared" ref="G389:H392" si="6">SUM(G390)</f>
        <v>1290.5</v>
      </c>
      <c r="H389" s="98">
        <f t="shared" si="6"/>
        <v>0</v>
      </c>
      <c r="I389" s="26"/>
      <c r="J389" s="24"/>
      <c r="K389" s="24"/>
      <c r="L389" s="24"/>
      <c r="M389" s="24"/>
    </row>
    <row r="390" spans="1:13" s="25" customFormat="1" ht="15.75">
      <c r="A390" s="145" t="s">
        <v>490</v>
      </c>
      <c r="B390" s="95"/>
      <c r="C390" s="96" t="s">
        <v>491</v>
      </c>
      <c r="D390" s="96" t="s">
        <v>492</v>
      </c>
      <c r="E390" s="95"/>
      <c r="F390" s="95"/>
      <c r="G390" s="98">
        <f t="shared" si="6"/>
        <v>1290.5</v>
      </c>
      <c r="H390" s="98">
        <f t="shared" si="6"/>
        <v>0</v>
      </c>
      <c r="I390" s="26"/>
      <c r="J390" s="24"/>
      <c r="K390" s="24"/>
      <c r="L390" s="24"/>
      <c r="M390" s="24"/>
    </row>
    <row r="391" spans="1:13" s="27" customFormat="1" ht="47.25">
      <c r="A391" s="99" t="s">
        <v>417</v>
      </c>
      <c r="B391" s="100"/>
      <c r="C391" s="101" t="s">
        <v>343</v>
      </c>
      <c r="D391" s="101" t="s">
        <v>492</v>
      </c>
      <c r="E391" s="100" t="s">
        <v>418</v>
      </c>
      <c r="F391" s="100"/>
      <c r="G391" s="55">
        <f t="shared" si="6"/>
        <v>1290.5</v>
      </c>
      <c r="H391" s="55">
        <f t="shared" si="6"/>
        <v>0</v>
      </c>
      <c r="I391" s="26"/>
      <c r="J391" s="24"/>
      <c r="K391" s="24"/>
      <c r="L391" s="24"/>
      <c r="M391" s="24"/>
    </row>
    <row r="392" spans="1:13" s="25" customFormat="1" ht="31.5">
      <c r="A392" s="99" t="s">
        <v>493</v>
      </c>
      <c r="B392" s="100"/>
      <c r="C392" s="101" t="s">
        <v>343</v>
      </c>
      <c r="D392" s="101" t="s">
        <v>492</v>
      </c>
      <c r="E392" s="100" t="s">
        <v>494</v>
      </c>
      <c r="F392" s="100"/>
      <c r="G392" s="55">
        <f t="shared" si="6"/>
        <v>1290.5</v>
      </c>
      <c r="H392" s="55">
        <f t="shared" si="6"/>
        <v>0</v>
      </c>
      <c r="I392" s="26"/>
      <c r="J392" s="24"/>
      <c r="K392" s="24"/>
      <c r="L392" s="24"/>
      <c r="M392" s="24"/>
    </row>
    <row r="393" spans="1:13" s="25" customFormat="1" ht="54" customHeight="1">
      <c r="A393" s="115" t="s">
        <v>495</v>
      </c>
      <c r="B393" s="100"/>
      <c r="C393" s="101" t="s">
        <v>343</v>
      </c>
      <c r="D393" s="101" t="s">
        <v>492</v>
      </c>
      <c r="E393" s="100" t="s">
        <v>496</v>
      </c>
      <c r="F393" s="100">
        <v>200</v>
      </c>
      <c r="G393" s="55">
        <v>1290.5</v>
      </c>
      <c r="H393" s="55">
        <v>0</v>
      </c>
      <c r="I393" s="26"/>
      <c r="J393" s="24"/>
      <c r="K393" s="24"/>
      <c r="L393" s="24"/>
      <c r="M393" s="24"/>
    </row>
    <row r="394" spans="1:13" s="25" customFormat="1" ht="15.75">
      <c r="A394" s="94" t="s">
        <v>497</v>
      </c>
      <c r="B394" s="95"/>
      <c r="C394" s="96">
        <v>10</v>
      </c>
      <c r="D394" s="96" t="s">
        <v>273</v>
      </c>
      <c r="E394" s="95"/>
      <c r="F394" s="95"/>
      <c r="G394" s="98">
        <f>SUM(G395,G399,G407,G416)</f>
        <v>42137.600000000006</v>
      </c>
      <c r="H394" s="98">
        <f>SUM(H395,H399,H407,H416)</f>
        <v>37817.899999999994</v>
      </c>
      <c r="I394" s="26"/>
      <c r="J394" s="24"/>
      <c r="K394" s="24"/>
      <c r="L394" s="24"/>
      <c r="M394" s="24"/>
    </row>
    <row r="395" spans="1:13" s="25" customFormat="1" ht="15.75">
      <c r="A395" s="94" t="s">
        <v>554</v>
      </c>
      <c r="B395" s="146"/>
      <c r="C395" s="96">
        <v>10</v>
      </c>
      <c r="D395" s="96" t="s">
        <v>272</v>
      </c>
      <c r="E395" s="95"/>
      <c r="F395" s="95"/>
      <c r="G395" s="98">
        <f t="shared" ref="G395:H397" si="7">SUM(G396)</f>
        <v>10364.9</v>
      </c>
      <c r="H395" s="98">
        <f t="shared" si="7"/>
        <v>10364.799999999999</v>
      </c>
      <c r="I395" s="26"/>
      <c r="J395" s="24"/>
      <c r="K395" s="24"/>
      <c r="L395" s="24"/>
      <c r="M395" s="24"/>
    </row>
    <row r="396" spans="1:13" s="25" customFormat="1" ht="15.75">
      <c r="A396" s="99" t="s">
        <v>304</v>
      </c>
      <c r="B396" s="100"/>
      <c r="C396" s="101">
        <v>10</v>
      </c>
      <c r="D396" s="101" t="s">
        <v>272</v>
      </c>
      <c r="E396" s="100" t="s">
        <v>305</v>
      </c>
      <c r="F396" s="100"/>
      <c r="G396" s="55">
        <f t="shared" si="7"/>
        <v>10364.9</v>
      </c>
      <c r="H396" s="55">
        <f t="shared" si="7"/>
        <v>10364.799999999999</v>
      </c>
      <c r="I396" s="26"/>
      <c r="J396" s="24"/>
      <c r="K396" s="24"/>
      <c r="L396" s="24"/>
      <c r="M396" s="24"/>
    </row>
    <row r="397" spans="1:13" s="25" customFormat="1" ht="15.75">
      <c r="A397" s="99" t="s">
        <v>555</v>
      </c>
      <c r="B397" s="100"/>
      <c r="C397" s="101" t="s">
        <v>359</v>
      </c>
      <c r="D397" s="101" t="s">
        <v>272</v>
      </c>
      <c r="E397" s="100" t="s">
        <v>556</v>
      </c>
      <c r="F397" s="100"/>
      <c r="G397" s="55">
        <f t="shared" si="7"/>
        <v>10364.9</v>
      </c>
      <c r="H397" s="55">
        <f t="shared" si="7"/>
        <v>10364.799999999999</v>
      </c>
      <c r="I397" s="26"/>
      <c r="J397" s="24"/>
      <c r="K397" s="24"/>
      <c r="L397" s="24"/>
      <c r="M397" s="24"/>
    </row>
    <row r="398" spans="1:13" s="25" customFormat="1" ht="47.25">
      <c r="A398" s="103" t="s">
        <v>557</v>
      </c>
      <c r="B398" s="113"/>
      <c r="C398" s="101">
        <v>10</v>
      </c>
      <c r="D398" s="101" t="s">
        <v>272</v>
      </c>
      <c r="E398" s="100" t="s">
        <v>558</v>
      </c>
      <c r="F398" s="100">
        <v>300</v>
      </c>
      <c r="G398" s="55">
        <v>10364.9</v>
      </c>
      <c r="H398" s="55">
        <v>10364.799999999999</v>
      </c>
      <c r="I398" s="26"/>
      <c r="J398" s="24"/>
      <c r="K398" s="24"/>
      <c r="L398" s="24"/>
      <c r="M398" s="24"/>
    </row>
    <row r="399" spans="1:13" s="25" customFormat="1" ht="15.75">
      <c r="A399" s="145" t="s">
        <v>498</v>
      </c>
      <c r="B399" s="136"/>
      <c r="C399" s="96" t="s">
        <v>359</v>
      </c>
      <c r="D399" s="96" t="s">
        <v>338</v>
      </c>
      <c r="E399" s="136"/>
      <c r="F399" s="100"/>
      <c r="G399" s="98">
        <f>SUM(G400,G404)</f>
        <v>2264.4</v>
      </c>
      <c r="H399" s="98">
        <f>SUM(H400,H404)</f>
        <v>2247.1</v>
      </c>
      <c r="I399" s="26"/>
      <c r="J399" s="24"/>
      <c r="K399" s="24"/>
      <c r="L399" s="24"/>
      <c r="M399" s="24"/>
    </row>
    <row r="400" spans="1:13" s="25" customFormat="1" ht="51" customHeight="1">
      <c r="A400" s="99" t="s">
        <v>417</v>
      </c>
      <c r="B400" s="100"/>
      <c r="C400" s="101" t="s">
        <v>359</v>
      </c>
      <c r="D400" s="101" t="s">
        <v>338</v>
      </c>
      <c r="E400" s="100" t="s">
        <v>418</v>
      </c>
      <c r="F400" s="95"/>
      <c r="G400" s="55">
        <f>G401</f>
        <v>0</v>
      </c>
      <c r="H400" s="55">
        <f>H401</f>
        <v>0</v>
      </c>
      <c r="I400" s="26"/>
      <c r="J400" s="24"/>
      <c r="K400" s="24"/>
      <c r="L400" s="24"/>
      <c r="M400" s="24"/>
    </row>
    <row r="401" spans="1:13" s="25" customFormat="1" ht="31.5">
      <c r="A401" s="103" t="s">
        <v>984</v>
      </c>
      <c r="B401" s="100"/>
      <c r="C401" s="101" t="s">
        <v>359</v>
      </c>
      <c r="D401" s="101" t="s">
        <v>338</v>
      </c>
      <c r="E401" s="100" t="s">
        <v>983</v>
      </c>
      <c r="F401" s="100"/>
      <c r="G401" s="55">
        <f>SUM(G402:G403)</f>
        <v>0</v>
      </c>
      <c r="H401" s="55">
        <f>SUM(H402:H403)</f>
        <v>0</v>
      </c>
      <c r="I401" s="26"/>
      <c r="J401" s="24"/>
      <c r="K401" s="24"/>
      <c r="L401" s="24"/>
      <c r="M401" s="24"/>
    </row>
    <row r="402" spans="1:13" s="25" customFormat="1" ht="47.25">
      <c r="A402" s="99" t="s">
        <v>987</v>
      </c>
      <c r="B402" s="100"/>
      <c r="C402" s="101" t="s">
        <v>359</v>
      </c>
      <c r="D402" s="101" t="s">
        <v>338</v>
      </c>
      <c r="E402" s="100" t="s">
        <v>985</v>
      </c>
      <c r="F402" s="100">
        <v>400</v>
      </c>
      <c r="G402" s="55">
        <v>0</v>
      </c>
      <c r="H402" s="55">
        <v>0</v>
      </c>
      <c r="I402" s="26"/>
      <c r="J402" s="24"/>
      <c r="K402" s="24"/>
      <c r="L402" s="24"/>
      <c r="M402" s="24"/>
    </row>
    <row r="403" spans="1:13" s="25" customFormat="1" ht="47.25">
      <c r="A403" s="99" t="s">
        <v>987</v>
      </c>
      <c r="B403" s="100"/>
      <c r="C403" s="101" t="s">
        <v>359</v>
      </c>
      <c r="D403" s="101" t="s">
        <v>338</v>
      </c>
      <c r="E403" s="100" t="s">
        <v>986</v>
      </c>
      <c r="F403" s="100">
        <v>400</v>
      </c>
      <c r="G403" s="55">
        <v>0</v>
      </c>
      <c r="H403" s="55">
        <v>0</v>
      </c>
      <c r="I403" s="26"/>
      <c r="J403" s="24"/>
      <c r="K403" s="24"/>
      <c r="L403" s="24"/>
      <c r="M403" s="24"/>
    </row>
    <row r="404" spans="1:13" s="27" customFormat="1" ht="15.75">
      <c r="A404" s="115" t="s">
        <v>304</v>
      </c>
      <c r="B404" s="136"/>
      <c r="C404" s="100" t="s">
        <v>359</v>
      </c>
      <c r="D404" s="100" t="s">
        <v>338</v>
      </c>
      <c r="E404" s="100" t="s">
        <v>305</v>
      </c>
      <c r="F404" s="100"/>
      <c r="G404" s="55">
        <f>SUM(G405)</f>
        <v>2264.4</v>
      </c>
      <c r="H404" s="55">
        <f>SUM(H405)</f>
        <v>2247.1</v>
      </c>
      <c r="I404" s="26"/>
      <c r="J404" s="24"/>
      <c r="K404" s="24"/>
      <c r="L404" s="24"/>
      <c r="M404" s="24"/>
    </row>
    <row r="405" spans="1:13" s="25" customFormat="1" ht="15.75">
      <c r="A405" s="115" t="s">
        <v>306</v>
      </c>
      <c r="B405" s="136"/>
      <c r="C405" s="100" t="s">
        <v>359</v>
      </c>
      <c r="D405" s="100" t="s">
        <v>338</v>
      </c>
      <c r="E405" s="100" t="s">
        <v>307</v>
      </c>
      <c r="F405" s="100"/>
      <c r="G405" s="55">
        <f>SUM(G406)</f>
        <v>2264.4</v>
      </c>
      <c r="H405" s="55">
        <f>SUM(H406)</f>
        <v>2247.1</v>
      </c>
      <c r="I405" s="26"/>
      <c r="J405" s="24"/>
      <c r="K405" s="24"/>
      <c r="L405" s="24"/>
      <c r="M405" s="24"/>
    </row>
    <row r="406" spans="1:13" s="25" customFormat="1" ht="15.75">
      <c r="A406" s="115" t="s">
        <v>499</v>
      </c>
      <c r="B406" s="136"/>
      <c r="C406" s="100" t="s">
        <v>359</v>
      </c>
      <c r="D406" s="100" t="s">
        <v>338</v>
      </c>
      <c r="E406" s="100" t="s">
        <v>334</v>
      </c>
      <c r="F406" s="100">
        <v>300</v>
      </c>
      <c r="G406" s="55">
        <v>2264.4</v>
      </c>
      <c r="H406" s="55">
        <v>2247.1</v>
      </c>
      <c r="I406" s="26"/>
      <c r="J406" s="24"/>
      <c r="K406" s="24"/>
      <c r="L406" s="24"/>
      <c r="M406" s="24"/>
    </row>
    <row r="407" spans="1:13" s="25" customFormat="1" ht="15.75">
      <c r="A407" s="94" t="s">
        <v>500</v>
      </c>
      <c r="B407" s="95"/>
      <c r="C407" s="96">
        <v>10</v>
      </c>
      <c r="D407" s="96" t="s">
        <v>286</v>
      </c>
      <c r="E407" s="95"/>
      <c r="F407" s="95"/>
      <c r="G407" s="98">
        <f>SUM(G408,G412)</f>
        <v>6724.0000000000009</v>
      </c>
      <c r="H407" s="98">
        <f>SUM(H408,H412)</f>
        <v>2422.3000000000002</v>
      </c>
      <c r="I407" s="26"/>
      <c r="J407" s="24"/>
      <c r="K407" s="24"/>
      <c r="L407" s="24"/>
      <c r="M407" s="24"/>
    </row>
    <row r="408" spans="1:13" s="25" customFormat="1" ht="47.25">
      <c r="A408" s="99" t="s">
        <v>979</v>
      </c>
      <c r="B408" s="100"/>
      <c r="C408" s="101">
        <v>10</v>
      </c>
      <c r="D408" s="101" t="s">
        <v>286</v>
      </c>
      <c r="E408" s="100" t="s">
        <v>506</v>
      </c>
      <c r="F408" s="100"/>
      <c r="G408" s="55">
        <f t="shared" ref="G408:H410" si="8">SUM(G409)</f>
        <v>311.3</v>
      </c>
      <c r="H408" s="55">
        <f t="shared" si="8"/>
        <v>112</v>
      </c>
      <c r="I408" s="26"/>
      <c r="J408" s="24"/>
      <c r="K408" s="24"/>
      <c r="L408" s="24"/>
      <c r="M408" s="24"/>
    </row>
    <row r="409" spans="1:13" s="25" customFormat="1" ht="47.25">
      <c r="A409" s="99" t="s">
        <v>507</v>
      </c>
      <c r="B409" s="100"/>
      <c r="C409" s="101">
        <v>10</v>
      </c>
      <c r="D409" s="101" t="s">
        <v>286</v>
      </c>
      <c r="E409" s="100" t="s">
        <v>570</v>
      </c>
      <c r="F409" s="100"/>
      <c r="G409" s="55">
        <f t="shared" si="8"/>
        <v>311.3</v>
      </c>
      <c r="H409" s="55">
        <f t="shared" si="8"/>
        <v>112</v>
      </c>
      <c r="I409" s="26"/>
      <c r="J409" s="24"/>
      <c r="K409" s="24"/>
      <c r="L409" s="24"/>
      <c r="M409" s="24"/>
    </row>
    <row r="410" spans="1:13" s="25" customFormat="1" ht="98.25" customHeight="1">
      <c r="A410" s="99" t="s">
        <v>690</v>
      </c>
      <c r="B410" s="100"/>
      <c r="C410" s="101">
        <v>10</v>
      </c>
      <c r="D410" s="101" t="s">
        <v>286</v>
      </c>
      <c r="E410" s="100" t="s">
        <v>691</v>
      </c>
      <c r="F410" s="100"/>
      <c r="G410" s="55">
        <f t="shared" si="8"/>
        <v>311.3</v>
      </c>
      <c r="H410" s="55">
        <f t="shared" si="8"/>
        <v>112</v>
      </c>
      <c r="I410" s="26"/>
      <c r="J410" s="24"/>
      <c r="K410" s="24"/>
      <c r="L410" s="24"/>
      <c r="M410" s="24"/>
    </row>
    <row r="411" spans="1:13" s="25" customFormat="1" ht="110.25">
      <c r="A411" s="103" t="s">
        <v>692</v>
      </c>
      <c r="B411" s="100"/>
      <c r="C411" s="101">
        <v>10</v>
      </c>
      <c r="D411" s="101" t="s">
        <v>286</v>
      </c>
      <c r="E411" s="100" t="s">
        <v>693</v>
      </c>
      <c r="F411" s="100">
        <v>600</v>
      </c>
      <c r="G411" s="64">
        <v>311.3</v>
      </c>
      <c r="H411" s="64">
        <v>112</v>
      </c>
      <c r="I411" s="26"/>
      <c r="J411" s="24"/>
      <c r="K411" s="24"/>
      <c r="L411" s="24"/>
      <c r="M411" s="24"/>
    </row>
    <row r="412" spans="1:13" s="25" customFormat="1" ht="15.75">
      <c r="A412" s="144" t="s">
        <v>304</v>
      </c>
      <c r="B412" s="147"/>
      <c r="C412" s="148">
        <v>10</v>
      </c>
      <c r="D412" s="148" t="s">
        <v>286</v>
      </c>
      <c r="E412" s="148" t="s">
        <v>305</v>
      </c>
      <c r="F412" s="148"/>
      <c r="G412" s="55">
        <f>SUM(G413)</f>
        <v>6412.7000000000007</v>
      </c>
      <c r="H412" s="55">
        <f>SUM(H413)</f>
        <v>2310.3000000000002</v>
      </c>
      <c r="I412" s="26"/>
      <c r="J412" s="24"/>
      <c r="K412" s="24"/>
      <c r="L412" s="24"/>
      <c r="M412" s="24"/>
    </row>
    <row r="413" spans="1:13" s="25" customFormat="1" ht="15.75">
      <c r="A413" s="144" t="s">
        <v>306</v>
      </c>
      <c r="B413" s="147"/>
      <c r="C413" s="148">
        <v>10</v>
      </c>
      <c r="D413" s="148" t="s">
        <v>286</v>
      </c>
      <c r="E413" s="148" t="s">
        <v>307</v>
      </c>
      <c r="F413" s="148"/>
      <c r="G413" s="55">
        <f>G414+G415</f>
        <v>6412.7000000000007</v>
      </c>
      <c r="H413" s="55">
        <f>H414+H415</f>
        <v>2310.3000000000002</v>
      </c>
      <c r="I413" s="26"/>
      <c r="J413" s="24"/>
      <c r="K413" s="24"/>
      <c r="L413" s="24"/>
      <c r="M413" s="24"/>
    </row>
    <row r="414" spans="1:13" s="25" customFormat="1" ht="94.5">
      <c r="A414" s="144" t="s">
        <v>1117</v>
      </c>
      <c r="B414" s="147"/>
      <c r="C414" s="148">
        <v>10</v>
      </c>
      <c r="D414" s="148" t="s">
        <v>286</v>
      </c>
      <c r="E414" s="148" t="s">
        <v>502</v>
      </c>
      <c r="F414" s="148">
        <v>200</v>
      </c>
      <c r="G414" s="55">
        <v>2310.4</v>
      </c>
      <c r="H414" s="55">
        <v>2310.3000000000002</v>
      </c>
      <c r="I414" s="26"/>
      <c r="J414" s="24"/>
      <c r="K414" s="24"/>
      <c r="L414" s="24"/>
      <c r="M414" s="24"/>
    </row>
    <row r="415" spans="1:13" s="25" customFormat="1" ht="94.5">
      <c r="A415" s="15" t="s">
        <v>501</v>
      </c>
      <c r="B415" s="147"/>
      <c r="C415" s="148">
        <v>10</v>
      </c>
      <c r="D415" s="148" t="s">
        <v>286</v>
      </c>
      <c r="E415" s="148" t="s">
        <v>502</v>
      </c>
      <c r="F415" s="148">
        <v>400</v>
      </c>
      <c r="G415" s="149">
        <v>4102.3</v>
      </c>
      <c r="H415" s="149">
        <v>0</v>
      </c>
      <c r="I415" s="26"/>
      <c r="J415" s="24"/>
      <c r="K415" s="24"/>
      <c r="L415" s="24"/>
      <c r="M415" s="24"/>
    </row>
    <row r="416" spans="1:13" s="25" customFormat="1" ht="15.75">
      <c r="A416" s="94" t="s">
        <v>503</v>
      </c>
      <c r="B416" s="95"/>
      <c r="C416" s="96">
        <v>10</v>
      </c>
      <c r="D416" s="96" t="s">
        <v>504</v>
      </c>
      <c r="E416" s="95"/>
      <c r="F416" s="95"/>
      <c r="G416" s="98">
        <f>SUM(G417,G421)</f>
        <v>22784.300000000003</v>
      </c>
      <c r="H416" s="98">
        <f>SUM(H417,H421)</f>
        <v>22783.699999999997</v>
      </c>
      <c r="I416" s="26"/>
      <c r="J416" s="24"/>
      <c r="K416" s="24"/>
      <c r="L416" s="24"/>
      <c r="M416" s="24"/>
    </row>
    <row r="417" spans="1:13" s="25" customFormat="1" ht="47.25">
      <c r="A417" s="99" t="s">
        <v>505</v>
      </c>
      <c r="B417" s="100"/>
      <c r="C417" s="101">
        <v>10</v>
      </c>
      <c r="D417" s="101" t="s">
        <v>504</v>
      </c>
      <c r="E417" s="101" t="s">
        <v>506</v>
      </c>
      <c r="F417" s="100"/>
      <c r="G417" s="55">
        <f t="shared" ref="G417:H418" si="9">G418</f>
        <v>5679.2</v>
      </c>
      <c r="H417" s="55">
        <f t="shared" si="9"/>
        <v>5679.1</v>
      </c>
      <c r="I417" s="26"/>
      <c r="J417" s="24"/>
      <c r="K417" s="24"/>
      <c r="L417" s="24"/>
      <c r="M417" s="24"/>
    </row>
    <row r="418" spans="1:13" s="25" customFormat="1" ht="47.25">
      <c r="A418" s="99" t="s">
        <v>507</v>
      </c>
      <c r="B418" s="100"/>
      <c r="C418" s="101">
        <v>10</v>
      </c>
      <c r="D418" s="101" t="s">
        <v>504</v>
      </c>
      <c r="E418" s="100" t="s">
        <v>508</v>
      </c>
      <c r="F418" s="100"/>
      <c r="G418" s="55">
        <f t="shared" si="9"/>
        <v>5679.2</v>
      </c>
      <c r="H418" s="55">
        <f t="shared" si="9"/>
        <v>5679.1</v>
      </c>
      <c r="I418" s="26"/>
      <c r="J418" s="24"/>
      <c r="K418" s="24"/>
      <c r="L418" s="24"/>
      <c r="M418" s="24"/>
    </row>
    <row r="419" spans="1:13" s="27" customFormat="1" ht="63">
      <c r="A419" s="103" t="s">
        <v>509</v>
      </c>
      <c r="B419" s="100"/>
      <c r="C419" s="101">
        <v>10</v>
      </c>
      <c r="D419" s="101" t="s">
        <v>504</v>
      </c>
      <c r="E419" s="100" t="s">
        <v>510</v>
      </c>
      <c r="F419" s="100"/>
      <c r="G419" s="55">
        <f>SUM(G420:G420)</f>
        <v>5679.2</v>
      </c>
      <c r="H419" s="55">
        <f>SUM(H420:H420)</f>
        <v>5679.1</v>
      </c>
      <c r="I419" s="26"/>
      <c r="J419" s="24"/>
      <c r="K419" s="24"/>
      <c r="L419" s="24"/>
      <c r="M419" s="24"/>
    </row>
    <row r="420" spans="1:13" s="25" customFormat="1" ht="47.25">
      <c r="A420" s="15" t="s">
        <v>511</v>
      </c>
      <c r="B420" s="100"/>
      <c r="C420" s="101">
        <v>10</v>
      </c>
      <c r="D420" s="101" t="s">
        <v>504</v>
      </c>
      <c r="E420" s="100" t="s">
        <v>512</v>
      </c>
      <c r="F420" s="148">
        <v>400</v>
      </c>
      <c r="G420" s="55">
        <v>5679.2</v>
      </c>
      <c r="H420" s="55">
        <v>5679.1</v>
      </c>
      <c r="I420" s="26"/>
      <c r="J420" s="24"/>
      <c r="K420" s="24"/>
      <c r="L420" s="24"/>
      <c r="M420" s="24"/>
    </row>
    <row r="421" spans="1:13" s="25" customFormat="1" ht="31.5">
      <c r="A421" s="99" t="s">
        <v>315</v>
      </c>
      <c r="B421" s="100"/>
      <c r="C421" s="101">
        <v>10</v>
      </c>
      <c r="D421" s="101" t="s">
        <v>504</v>
      </c>
      <c r="E421" s="100" t="s">
        <v>316</v>
      </c>
      <c r="F421" s="102"/>
      <c r="G421" s="55">
        <f>SUM(G422)</f>
        <v>17105.100000000002</v>
      </c>
      <c r="H421" s="55">
        <f>SUM(H422)</f>
        <v>17104.599999999999</v>
      </c>
      <c r="I421" s="26"/>
      <c r="J421" s="24"/>
      <c r="K421" s="24"/>
      <c r="L421" s="24"/>
      <c r="M421" s="24"/>
    </row>
    <row r="422" spans="1:13" s="25" customFormat="1" ht="31.5">
      <c r="A422" s="99" t="s">
        <v>317</v>
      </c>
      <c r="B422" s="100"/>
      <c r="C422" s="101">
        <v>10</v>
      </c>
      <c r="D422" s="101" t="s">
        <v>504</v>
      </c>
      <c r="E422" s="100" t="s">
        <v>318</v>
      </c>
      <c r="F422" s="102"/>
      <c r="G422" s="55">
        <f>SUM(G423:G430)</f>
        <v>17105.100000000002</v>
      </c>
      <c r="H422" s="55">
        <f>SUM(H423:H430)</f>
        <v>17104.599999999999</v>
      </c>
      <c r="I422" s="26"/>
      <c r="J422" s="24"/>
      <c r="K422" s="24"/>
      <c r="L422" s="24"/>
      <c r="M422" s="24"/>
    </row>
    <row r="423" spans="1:13" s="25" customFormat="1" ht="94.5">
      <c r="A423" s="103" t="s">
        <v>289</v>
      </c>
      <c r="B423" s="100"/>
      <c r="C423" s="101">
        <v>10</v>
      </c>
      <c r="D423" s="101" t="s">
        <v>504</v>
      </c>
      <c r="E423" s="100" t="s">
        <v>515</v>
      </c>
      <c r="F423" s="100">
        <v>100</v>
      </c>
      <c r="G423" s="55">
        <v>13438.5</v>
      </c>
      <c r="H423" s="55">
        <v>13438.3</v>
      </c>
      <c r="I423" s="26"/>
      <c r="J423" s="24"/>
      <c r="K423" s="24"/>
      <c r="L423" s="24"/>
      <c r="M423" s="24"/>
    </row>
    <row r="424" spans="1:13" s="25" customFormat="1" ht="47.25">
      <c r="A424" s="104" t="s">
        <v>291</v>
      </c>
      <c r="B424" s="105"/>
      <c r="C424" s="101">
        <v>10</v>
      </c>
      <c r="D424" s="101" t="s">
        <v>504</v>
      </c>
      <c r="E424" s="100" t="s">
        <v>515</v>
      </c>
      <c r="F424" s="105">
        <v>200</v>
      </c>
      <c r="G424" s="55">
        <v>1026.5999999999999</v>
      </c>
      <c r="H424" s="55">
        <v>1026.5999999999999</v>
      </c>
      <c r="I424" s="26"/>
      <c r="J424" s="24"/>
      <c r="K424" s="24"/>
      <c r="L424" s="24"/>
      <c r="M424" s="24"/>
    </row>
    <row r="425" spans="1:13" s="25" customFormat="1" ht="31.5">
      <c r="A425" s="104" t="s">
        <v>292</v>
      </c>
      <c r="B425" s="105"/>
      <c r="C425" s="101">
        <v>10</v>
      </c>
      <c r="D425" s="101" t="s">
        <v>504</v>
      </c>
      <c r="E425" s="100" t="s">
        <v>515</v>
      </c>
      <c r="F425" s="105">
        <v>800</v>
      </c>
      <c r="G425" s="55">
        <v>0.1</v>
      </c>
      <c r="H425" s="55">
        <v>0.1</v>
      </c>
      <c r="I425" s="26"/>
      <c r="J425" s="24"/>
      <c r="K425" s="24"/>
      <c r="L425" s="24"/>
      <c r="M425" s="24"/>
    </row>
    <row r="426" spans="1:13" s="25" customFormat="1" ht="126">
      <c r="A426" s="103" t="s">
        <v>293</v>
      </c>
      <c r="B426" s="100"/>
      <c r="C426" s="101" t="s">
        <v>359</v>
      </c>
      <c r="D426" s="101" t="s">
        <v>504</v>
      </c>
      <c r="E426" s="100" t="s">
        <v>516</v>
      </c>
      <c r="F426" s="100">
        <v>100</v>
      </c>
      <c r="G426" s="55">
        <v>862</v>
      </c>
      <c r="H426" s="55">
        <v>861.8</v>
      </c>
      <c r="I426" s="26"/>
      <c r="J426" s="24"/>
      <c r="K426" s="24"/>
      <c r="L426" s="24"/>
      <c r="M426" s="24"/>
    </row>
    <row r="427" spans="1:13" s="25" customFormat="1" ht="94.5">
      <c r="A427" s="104" t="s">
        <v>295</v>
      </c>
      <c r="B427" s="105"/>
      <c r="C427" s="101" t="s">
        <v>359</v>
      </c>
      <c r="D427" s="101" t="s">
        <v>504</v>
      </c>
      <c r="E427" s="100" t="s">
        <v>516</v>
      </c>
      <c r="F427" s="105">
        <v>200</v>
      </c>
      <c r="G427" s="55">
        <v>0</v>
      </c>
      <c r="H427" s="55">
        <v>0</v>
      </c>
      <c r="I427" s="26"/>
      <c r="J427" s="24"/>
      <c r="K427" s="24"/>
      <c r="L427" s="24"/>
      <c r="M427" s="24"/>
    </row>
    <row r="428" spans="1:13" s="25" customFormat="1" ht="78.75">
      <c r="A428" s="103" t="s">
        <v>283</v>
      </c>
      <c r="B428" s="100"/>
      <c r="C428" s="101">
        <v>10</v>
      </c>
      <c r="D428" s="101" t="s">
        <v>504</v>
      </c>
      <c r="E428" s="100" t="s">
        <v>517</v>
      </c>
      <c r="F428" s="100">
        <v>100</v>
      </c>
      <c r="G428" s="55">
        <v>354.2</v>
      </c>
      <c r="H428" s="55">
        <v>354.1</v>
      </c>
      <c r="I428" s="26"/>
      <c r="J428" s="24"/>
      <c r="K428" s="24"/>
      <c r="L428" s="24"/>
      <c r="M428" s="24"/>
    </row>
    <row r="429" spans="1:13" s="25" customFormat="1" ht="94.5">
      <c r="A429" s="103" t="s">
        <v>1112</v>
      </c>
      <c r="B429" s="100"/>
      <c r="C429" s="101">
        <v>10</v>
      </c>
      <c r="D429" s="101" t="s">
        <v>504</v>
      </c>
      <c r="E429" s="100" t="s">
        <v>1118</v>
      </c>
      <c r="F429" s="100">
        <v>100</v>
      </c>
      <c r="G429" s="55">
        <v>1019.7</v>
      </c>
      <c r="H429" s="55">
        <v>1019.7</v>
      </c>
      <c r="I429" s="26"/>
      <c r="J429" s="24"/>
      <c r="K429" s="24"/>
      <c r="L429" s="24"/>
      <c r="M429" s="24"/>
    </row>
    <row r="430" spans="1:13" s="25" customFormat="1" ht="141.75">
      <c r="A430" s="103" t="s">
        <v>1109</v>
      </c>
      <c r="B430" s="100"/>
      <c r="C430" s="101">
        <v>10</v>
      </c>
      <c r="D430" s="101" t="s">
        <v>504</v>
      </c>
      <c r="E430" s="100" t="s">
        <v>1119</v>
      </c>
      <c r="F430" s="100">
        <v>100</v>
      </c>
      <c r="G430" s="55">
        <v>404</v>
      </c>
      <c r="H430" s="55">
        <v>404</v>
      </c>
      <c r="I430" s="26"/>
      <c r="J430" s="24"/>
      <c r="K430" s="24"/>
      <c r="L430" s="24"/>
      <c r="M430" s="24"/>
    </row>
    <row r="431" spans="1:13" s="25" customFormat="1" ht="15.75">
      <c r="A431" s="94" t="s">
        <v>694</v>
      </c>
      <c r="B431" s="95"/>
      <c r="C431" s="96">
        <v>11</v>
      </c>
      <c r="D431" s="96" t="s">
        <v>273</v>
      </c>
      <c r="E431" s="95"/>
      <c r="F431" s="95"/>
      <c r="G431" s="98">
        <f>G432+G441</f>
        <v>48019.4</v>
      </c>
      <c r="H431" s="98">
        <f>H432+H441</f>
        <v>47993.4</v>
      </c>
      <c r="I431" s="26"/>
      <c r="J431" s="24"/>
      <c r="K431" s="24"/>
      <c r="L431" s="24"/>
      <c r="M431" s="24"/>
    </row>
    <row r="432" spans="1:13" s="25" customFormat="1" ht="15.75">
      <c r="A432" s="94" t="s">
        <v>695</v>
      </c>
      <c r="B432" s="95"/>
      <c r="C432" s="96">
        <v>11</v>
      </c>
      <c r="D432" s="96" t="s">
        <v>272</v>
      </c>
      <c r="E432" s="95"/>
      <c r="F432" s="95"/>
      <c r="G432" s="98">
        <f>SUM(G433)</f>
        <v>30622.7</v>
      </c>
      <c r="H432" s="98">
        <f>SUM(H433)</f>
        <v>30597.5</v>
      </c>
      <c r="I432" s="26"/>
      <c r="J432" s="24"/>
      <c r="K432" s="24"/>
      <c r="L432" s="24"/>
      <c r="M432" s="24"/>
    </row>
    <row r="433" spans="1:13" s="25" customFormat="1" ht="31.5">
      <c r="A433" s="99" t="s">
        <v>682</v>
      </c>
      <c r="B433" s="100"/>
      <c r="C433" s="101">
        <v>11</v>
      </c>
      <c r="D433" s="101" t="s">
        <v>272</v>
      </c>
      <c r="E433" s="100" t="s">
        <v>683</v>
      </c>
      <c r="F433" s="100"/>
      <c r="G433" s="55">
        <f>SUM(G434,G439)</f>
        <v>30622.7</v>
      </c>
      <c r="H433" s="55">
        <f>SUM(H434,H439)</f>
        <v>30597.5</v>
      </c>
      <c r="I433" s="26"/>
      <c r="J433" s="24"/>
      <c r="K433" s="24"/>
      <c r="L433" s="24"/>
      <c r="M433" s="24"/>
    </row>
    <row r="434" spans="1:13" s="25" customFormat="1" ht="15.75">
      <c r="A434" s="99" t="s">
        <v>684</v>
      </c>
      <c r="B434" s="100"/>
      <c r="C434" s="101">
        <v>11</v>
      </c>
      <c r="D434" s="101" t="s">
        <v>272</v>
      </c>
      <c r="E434" s="100" t="s">
        <v>685</v>
      </c>
      <c r="F434" s="100"/>
      <c r="G434" s="55">
        <f>SUM(G435,G437)</f>
        <v>135.9</v>
      </c>
      <c r="H434" s="55">
        <f>SUM(H435,H437)</f>
        <v>135.80000000000001</v>
      </c>
      <c r="I434" s="26"/>
      <c r="J434" s="24"/>
      <c r="K434" s="24"/>
      <c r="L434" s="24"/>
      <c r="M434" s="24"/>
    </row>
    <row r="435" spans="1:13" s="25" customFormat="1" ht="47.25">
      <c r="A435" s="99" t="s">
        <v>575</v>
      </c>
      <c r="B435" s="100"/>
      <c r="C435" s="101">
        <v>11</v>
      </c>
      <c r="D435" s="101" t="s">
        <v>272</v>
      </c>
      <c r="E435" s="100" t="s">
        <v>696</v>
      </c>
      <c r="F435" s="100"/>
      <c r="G435" s="55">
        <f>SUM(G436)</f>
        <v>135.9</v>
      </c>
      <c r="H435" s="55">
        <f>SUM(H436)</f>
        <v>135.80000000000001</v>
      </c>
      <c r="I435" s="26"/>
      <c r="J435" s="24"/>
      <c r="K435" s="24"/>
      <c r="L435" s="24"/>
      <c r="M435" s="24"/>
    </row>
    <row r="436" spans="1:13" s="25" customFormat="1" ht="47.25">
      <c r="A436" s="103" t="s">
        <v>577</v>
      </c>
      <c r="B436" s="100"/>
      <c r="C436" s="101">
        <v>11</v>
      </c>
      <c r="D436" s="101" t="s">
        <v>272</v>
      </c>
      <c r="E436" s="100" t="s">
        <v>697</v>
      </c>
      <c r="F436" s="100">
        <v>600</v>
      </c>
      <c r="G436" s="55">
        <v>135.9</v>
      </c>
      <c r="H436" s="55">
        <v>135.80000000000001</v>
      </c>
      <c r="I436" s="26"/>
      <c r="J436" s="24"/>
      <c r="K436" s="24"/>
      <c r="L436" s="24"/>
      <c r="M436" s="24"/>
    </row>
    <row r="437" spans="1:13" s="25" customFormat="1" ht="15.75">
      <c r="A437" s="103" t="s">
        <v>686</v>
      </c>
      <c r="B437" s="100"/>
      <c r="C437" s="101">
        <v>11</v>
      </c>
      <c r="D437" s="101" t="s">
        <v>272</v>
      </c>
      <c r="E437" s="100" t="s">
        <v>687</v>
      </c>
      <c r="F437" s="100"/>
      <c r="G437" s="55">
        <f>SUM(G438)</f>
        <v>0</v>
      </c>
      <c r="H437" s="55">
        <f>SUM(H438)</f>
        <v>0</v>
      </c>
      <c r="I437" s="26"/>
      <c r="J437" s="24"/>
      <c r="K437" s="24"/>
      <c r="L437" s="24"/>
      <c r="M437" s="24"/>
    </row>
    <row r="438" spans="1:13" s="25" customFormat="1" ht="63">
      <c r="A438" s="103" t="s">
        <v>698</v>
      </c>
      <c r="B438" s="100"/>
      <c r="C438" s="101">
        <v>11</v>
      </c>
      <c r="D438" s="101" t="s">
        <v>272</v>
      </c>
      <c r="E438" s="100" t="s">
        <v>699</v>
      </c>
      <c r="F438" s="100">
        <v>600</v>
      </c>
      <c r="G438" s="55">
        <v>0</v>
      </c>
      <c r="H438" s="55">
        <v>0</v>
      </c>
      <c r="I438" s="26"/>
      <c r="J438" s="24"/>
      <c r="K438" s="24"/>
      <c r="L438" s="24"/>
      <c r="M438" s="24"/>
    </row>
    <row r="439" spans="1:13" s="25" customFormat="1" ht="31.5">
      <c r="A439" s="99" t="s">
        <v>700</v>
      </c>
      <c r="B439" s="100"/>
      <c r="C439" s="101">
        <v>11</v>
      </c>
      <c r="D439" s="101" t="s">
        <v>272</v>
      </c>
      <c r="E439" s="100" t="s">
        <v>701</v>
      </c>
      <c r="F439" s="100"/>
      <c r="G439" s="55">
        <f>SUM(G440)</f>
        <v>30486.799999999999</v>
      </c>
      <c r="H439" s="55">
        <f>SUM(H440)</f>
        <v>30461.7</v>
      </c>
      <c r="I439" s="26"/>
      <c r="J439" s="24"/>
      <c r="K439" s="24"/>
      <c r="L439" s="24"/>
      <c r="M439" s="24"/>
    </row>
    <row r="440" spans="1:13" s="31" customFormat="1" ht="78.75">
      <c r="A440" s="103" t="s">
        <v>702</v>
      </c>
      <c r="B440" s="100"/>
      <c r="C440" s="101">
        <v>11</v>
      </c>
      <c r="D440" s="101" t="s">
        <v>272</v>
      </c>
      <c r="E440" s="100" t="s">
        <v>703</v>
      </c>
      <c r="F440" s="100">
        <v>600</v>
      </c>
      <c r="G440" s="55">
        <v>30486.799999999999</v>
      </c>
      <c r="H440" s="55">
        <v>30461.7</v>
      </c>
      <c r="I440" s="26"/>
      <c r="J440" s="30"/>
      <c r="K440" s="30"/>
      <c r="L440" s="30"/>
      <c r="M440" s="30"/>
    </row>
    <row r="441" spans="1:13" s="31" customFormat="1" ht="15.75">
      <c r="A441" s="94" t="s">
        <v>704</v>
      </c>
      <c r="B441" s="95"/>
      <c r="C441" s="96">
        <v>11</v>
      </c>
      <c r="D441" s="96" t="s">
        <v>275</v>
      </c>
      <c r="E441" s="95"/>
      <c r="F441" s="95"/>
      <c r="G441" s="98">
        <f>SUM(G442,G457,G453)</f>
        <v>17396.7</v>
      </c>
      <c r="H441" s="98">
        <f>SUM(H442,H457,H453)</f>
        <v>17395.900000000001</v>
      </c>
      <c r="I441" s="26"/>
      <c r="J441" s="30"/>
      <c r="K441" s="30"/>
      <c r="L441" s="30"/>
      <c r="M441" s="30"/>
    </row>
    <row r="442" spans="1:13" s="31" customFormat="1" ht="31.5">
      <c r="A442" s="99" t="s">
        <v>682</v>
      </c>
      <c r="B442" s="100"/>
      <c r="C442" s="101">
        <v>11</v>
      </c>
      <c r="D442" s="101" t="s">
        <v>275</v>
      </c>
      <c r="E442" s="100" t="s">
        <v>683</v>
      </c>
      <c r="F442" s="100"/>
      <c r="G442" s="55">
        <f>SUM(G443)</f>
        <v>15123.800000000001</v>
      </c>
      <c r="H442" s="55">
        <f>SUM(H443)</f>
        <v>15123.2</v>
      </c>
      <c r="I442" s="26"/>
      <c r="J442" s="30"/>
      <c r="K442" s="30"/>
      <c r="L442" s="30"/>
      <c r="M442" s="30"/>
    </row>
    <row r="443" spans="1:13" s="31" customFormat="1" ht="15.75">
      <c r="A443" s="99" t="s">
        <v>684</v>
      </c>
      <c r="B443" s="100"/>
      <c r="C443" s="101">
        <v>11</v>
      </c>
      <c r="D443" s="101" t="s">
        <v>275</v>
      </c>
      <c r="E443" s="100" t="s">
        <v>685</v>
      </c>
      <c r="F443" s="100"/>
      <c r="G443" s="55">
        <f>SUM(G444,G446,G448,G450)</f>
        <v>15123.800000000001</v>
      </c>
      <c r="H443" s="55">
        <f>SUM(H444,H446,H448,H450)</f>
        <v>15123.2</v>
      </c>
      <c r="I443" s="26"/>
      <c r="J443" s="30"/>
      <c r="K443" s="30"/>
      <c r="L443" s="30"/>
      <c r="M443" s="30"/>
    </row>
    <row r="444" spans="1:13" s="25" customFormat="1" ht="31.5">
      <c r="A444" s="99" t="s">
        <v>705</v>
      </c>
      <c r="B444" s="100"/>
      <c r="C444" s="101">
        <v>11</v>
      </c>
      <c r="D444" s="101" t="s">
        <v>275</v>
      </c>
      <c r="E444" s="100" t="s">
        <v>706</v>
      </c>
      <c r="F444" s="100"/>
      <c r="G444" s="55">
        <f>SUM(G445:G445)</f>
        <v>1492.5</v>
      </c>
      <c r="H444" s="55">
        <f>SUM(H445:H445)</f>
        <v>1492.5</v>
      </c>
      <c r="I444" s="26"/>
      <c r="J444" s="24"/>
      <c r="K444" s="24"/>
      <c r="L444" s="24"/>
      <c r="M444" s="24"/>
    </row>
    <row r="445" spans="1:13" s="25" customFormat="1" ht="47.25">
      <c r="A445" s="103" t="s">
        <v>707</v>
      </c>
      <c r="B445" s="105"/>
      <c r="C445" s="122">
        <v>11</v>
      </c>
      <c r="D445" s="122" t="s">
        <v>275</v>
      </c>
      <c r="E445" s="100" t="s">
        <v>708</v>
      </c>
      <c r="F445" s="105">
        <v>600</v>
      </c>
      <c r="G445" s="150">
        <v>1492.5</v>
      </c>
      <c r="H445" s="150">
        <v>1492.5</v>
      </c>
      <c r="I445" s="26"/>
      <c r="J445" s="24"/>
      <c r="K445" s="24"/>
      <c r="L445" s="24"/>
      <c r="M445" s="24"/>
    </row>
    <row r="446" spans="1:13" s="25" customFormat="1" ht="31.5">
      <c r="A446" s="103" t="s">
        <v>1045</v>
      </c>
      <c r="B446" s="220"/>
      <c r="C446" s="100">
        <v>11</v>
      </c>
      <c r="D446" s="100" t="s">
        <v>275</v>
      </c>
      <c r="E446" s="100" t="s">
        <v>1046</v>
      </c>
      <c r="F446" s="105"/>
      <c r="G446" s="150">
        <f>G447</f>
        <v>10010.1</v>
      </c>
      <c r="H446" s="150">
        <f>H447</f>
        <v>10010</v>
      </c>
      <c r="I446" s="26"/>
      <c r="J446" s="24"/>
      <c r="K446" s="24"/>
      <c r="L446" s="24"/>
      <c r="M446" s="24"/>
    </row>
    <row r="447" spans="1:13" s="25" customFormat="1" ht="47.25">
      <c r="A447" s="103" t="s">
        <v>1049</v>
      </c>
      <c r="B447" s="221"/>
      <c r="C447" s="100" t="s">
        <v>519</v>
      </c>
      <c r="D447" s="100" t="s">
        <v>275</v>
      </c>
      <c r="E447" s="100" t="s">
        <v>1047</v>
      </c>
      <c r="F447" s="105">
        <v>600</v>
      </c>
      <c r="G447" s="150">
        <v>10010.1</v>
      </c>
      <c r="H447" s="150">
        <v>10010</v>
      </c>
      <c r="I447" s="26"/>
      <c r="J447" s="24"/>
      <c r="K447" s="24"/>
      <c r="L447" s="24"/>
      <c r="M447" s="24"/>
    </row>
    <row r="448" spans="1:13" s="25" customFormat="1" ht="47.25">
      <c r="A448" s="103" t="s">
        <v>1126</v>
      </c>
      <c r="B448" s="221"/>
      <c r="C448" s="100" t="s">
        <v>519</v>
      </c>
      <c r="D448" s="100" t="s">
        <v>275</v>
      </c>
      <c r="E448" s="100" t="s">
        <v>1129</v>
      </c>
      <c r="F448" s="105"/>
      <c r="G448" s="150">
        <f>G449</f>
        <v>1385.6</v>
      </c>
      <c r="H448" s="150">
        <f>H449</f>
        <v>1385.4</v>
      </c>
      <c r="I448" s="26"/>
      <c r="J448" s="24"/>
      <c r="K448" s="24"/>
      <c r="L448" s="24"/>
      <c r="M448" s="24"/>
    </row>
    <row r="449" spans="1:13" s="25" customFormat="1" ht="63">
      <c r="A449" s="103" t="s">
        <v>1127</v>
      </c>
      <c r="B449" s="221"/>
      <c r="C449" s="100" t="s">
        <v>519</v>
      </c>
      <c r="D449" s="100" t="s">
        <v>275</v>
      </c>
      <c r="E449" s="100" t="s">
        <v>1130</v>
      </c>
      <c r="F449" s="105">
        <v>600</v>
      </c>
      <c r="G449" s="150">
        <v>1385.6</v>
      </c>
      <c r="H449" s="150">
        <v>1385.4</v>
      </c>
      <c r="I449" s="26"/>
      <c r="J449" s="24"/>
      <c r="K449" s="24"/>
      <c r="L449" s="24"/>
      <c r="M449" s="24"/>
    </row>
    <row r="450" spans="1:13" s="25" customFormat="1" ht="15.75">
      <c r="A450" s="103" t="s">
        <v>686</v>
      </c>
      <c r="B450" s="220"/>
      <c r="C450" s="100">
        <v>11</v>
      </c>
      <c r="D450" s="100" t="s">
        <v>275</v>
      </c>
      <c r="E450" s="100" t="s">
        <v>687</v>
      </c>
      <c r="F450" s="105"/>
      <c r="G450" s="150">
        <f>G451+G452</f>
        <v>2235.6</v>
      </c>
      <c r="H450" s="150">
        <f>H451+H452</f>
        <v>2235.3000000000002</v>
      </c>
      <c r="I450" s="26"/>
      <c r="J450" s="24"/>
      <c r="K450" s="24"/>
      <c r="L450" s="24"/>
      <c r="M450" s="24"/>
    </row>
    <row r="451" spans="1:13" s="25" customFormat="1" ht="47.25">
      <c r="A451" s="103" t="s">
        <v>1050</v>
      </c>
      <c r="B451" s="221"/>
      <c r="C451" s="100" t="s">
        <v>519</v>
      </c>
      <c r="D451" s="100" t="s">
        <v>275</v>
      </c>
      <c r="E451" s="100" t="s">
        <v>688</v>
      </c>
      <c r="F451" s="105">
        <v>600</v>
      </c>
      <c r="G451" s="150">
        <v>1434.6</v>
      </c>
      <c r="H451" s="150">
        <v>1434.5</v>
      </c>
      <c r="I451" s="26"/>
      <c r="J451" s="24"/>
      <c r="K451" s="24"/>
      <c r="L451" s="24"/>
      <c r="M451" s="24"/>
    </row>
    <row r="452" spans="1:13" customFormat="1" ht="63">
      <c r="A452" s="133" t="s">
        <v>710</v>
      </c>
      <c r="B452" s="100"/>
      <c r="C452" s="101" t="s">
        <v>519</v>
      </c>
      <c r="D452" s="101" t="s">
        <v>275</v>
      </c>
      <c r="E452" s="100" t="s">
        <v>711</v>
      </c>
      <c r="F452" s="100">
        <v>600</v>
      </c>
      <c r="G452" s="55">
        <v>801</v>
      </c>
      <c r="H452" s="55">
        <v>800.8</v>
      </c>
      <c r="I452" s="26"/>
      <c r="J452" s="24"/>
      <c r="K452" s="24"/>
      <c r="L452" s="24"/>
      <c r="M452" s="24"/>
    </row>
    <row r="453" spans="1:13" customFormat="1" ht="47.25">
      <c r="A453" s="133" t="s">
        <v>417</v>
      </c>
      <c r="B453" s="206"/>
      <c r="C453" s="100" t="s">
        <v>519</v>
      </c>
      <c r="D453" s="100" t="s">
        <v>275</v>
      </c>
      <c r="E453" s="100" t="s">
        <v>418</v>
      </c>
      <c r="F453" s="100"/>
      <c r="G453" s="55">
        <f>G454</f>
        <v>2272.8999999999996</v>
      </c>
      <c r="H453" s="55">
        <f>H454</f>
        <v>2272.6999999999998</v>
      </c>
      <c r="I453" s="26"/>
      <c r="J453" s="24"/>
      <c r="K453" s="24"/>
      <c r="L453" s="24"/>
      <c r="M453" s="24"/>
    </row>
    <row r="454" spans="1:13" customFormat="1" ht="31.5">
      <c r="A454" s="133" t="s">
        <v>487</v>
      </c>
      <c r="B454" s="206"/>
      <c r="C454" s="100" t="s">
        <v>519</v>
      </c>
      <c r="D454" s="100" t="s">
        <v>275</v>
      </c>
      <c r="E454" s="100" t="s">
        <v>488</v>
      </c>
      <c r="F454" s="100"/>
      <c r="G454" s="55">
        <f>SUM(G455:G456)</f>
        <v>2272.8999999999996</v>
      </c>
      <c r="H454" s="55">
        <f>SUM(H455:H456)</f>
        <v>2272.6999999999998</v>
      </c>
      <c r="I454" s="26"/>
      <c r="J454" s="24"/>
      <c r="K454" s="24"/>
      <c r="L454" s="24"/>
      <c r="M454" s="24"/>
    </row>
    <row r="455" spans="1:13" customFormat="1" ht="63">
      <c r="A455" s="133" t="s">
        <v>1051</v>
      </c>
      <c r="B455" s="206"/>
      <c r="C455" s="100" t="s">
        <v>519</v>
      </c>
      <c r="D455" s="100" t="s">
        <v>275</v>
      </c>
      <c r="E455" s="100" t="s">
        <v>1048</v>
      </c>
      <c r="F455" s="100">
        <v>600</v>
      </c>
      <c r="G455" s="55">
        <v>780.8</v>
      </c>
      <c r="H455" s="55">
        <v>780.7</v>
      </c>
      <c r="I455" s="26"/>
      <c r="J455" s="24"/>
      <c r="K455" s="24"/>
      <c r="L455" s="24"/>
      <c r="M455" s="24"/>
    </row>
    <row r="456" spans="1:13" customFormat="1" ht="63">
      <c r="A456" s="133" t="s">
        <v>1052</v>
      </c>
      <c r="B456" s="206"/>
      <c r="C456" s="100" t="s">
        <v>519</v>
      </c>
      <c r="D456" s="100" t="s">
        <v>275</v>
      </c>
      <c r="E456" s="100" t="s">
        <v>1042</v>
      </c>
      <c r="F456" s="100">
        <v>600</v>
      </c>
      <c r="G456" s="55">
        <v>1492.1</v>
      </c>
      <c r="H456" s="55">
        <v>1492</v>
      </c>
      <c r="I456" s="26"/>
      <c r="J456" s="24"/>
      <c r="K456" s="24"/>
      <c r="L456" s="24"/>
      <c r="M456" s="24"/>
    </row>
    <row r="457" spans="1:13" customFormat="1" ht="15.75">
      <c r="A457" s="115" t="s">
        <v>304</v>
      </c>
      <c r="B457" s="100"/>
      <c r="C457" s="101">
        <v>11</v>
      </c>
      <c r="D457" s="101" t="s">
        <v>275</v>
      </c>
      <c r="E457" s="100" t="s">
        <v>305</v>
      </c>
      <c r="F457" s="100"/>
      <c r="G457" s="55">
        <f>SUM(G458)</f>
        <v>0</v>
      </c>
      <c r="H457" s="55">
        <f>SUM(H458)</f>
        <v>0</v>
      </c>
      <c r="I457" s="26"/>
      <c r="J457" s="24"/>
      <c r="K457" s="24"/>
      <c r="L457" s="24"/>
      <c r="M457" s="24"/>
    </row>
    <row r="458" spans="1:13" customFormat="1" ht="15.75">
      <c r="A458" s="115" t="s">
        <v>306</v>
      </c>
      <c r="B458" s="100"/>
      <c r="C458" s="101">
        <v>11</v>
      </c>
      <c r="D458" s="101" t="s">
        <v>275</v>
      </c>
      <c r="E458" s="100" t="s">
        <v>307</v>
      </c>
      <c r="F458" s="100"/>
      <c r="G458" s="55">
        <f>SUM(G459)</f>
        <v>0</v>
      </c>
      <c r="H458" s="55">
        <f>SUM(H459)</f>
        <v>0</v>
      </c>
      <c r="I458" s="26"/>
      <c r="J458" s="24"/>
      <c r="K458" s="24"/>
      <c r="L458" s="24"/>
      <c r="M458" s="24"/>
    </row>
    <row r="459" spans="1:13" customFormat="1" ht="47.25">
      <c r="A459" s="115" t="s">
        <v>689</v>
      </c>
      <c r="B459" s="100"/>
      <c r="C459" s="101">
        <v>11</v>
      </c>
      <c r="D459" s="101" t="s">
        <v>275</v>
      </c>
      <c r="E459" s="100" t="s">
        <v>425</v>
      </c>
      <c r="F459" s="100">
        <v>600</v>
      </c>
      <c r="G459" s="55">
        <v>0</v>
      </c>
      <c r="H459" s="55">
        <v>0</v>
      </c>
      <c r="I459" s="26"/>
      <c r="J459" s="24"/>
      <c r="K459" s="24"/>
      <c r="L459" s="24"/>
      <c r="M459" s="24"/>
    </row>
    <row r="460" spans="1:13" s="25" customFormat="1" ht="15.75">
      <c r="A460" s="93" t="s">
        <v>997</v>
      </c>
      <c r="B460" s="202"/>
      <c r="C460" s="96" t="s">
        <v>311</v>
      </c>
      <c r="D460" s="96" t="s">
        <v>273</v>
      </c>
      <c r="E460" s="95"/>
      <c r="F460" s="95"/>
      <c r="G460" s="98">
        <f t="shared" ref="G460:H463" si="10">G461</f>
        <v>20.3</v>
      </c>
      <c r="H460" s="98">
        <f t="shared" si="10"/>
        <v>20.2</v>
      </c>
      <c r="I460" s="26"/>
      <c r="J460" s="24"/>
      <c r="K460" s="24"/>
      <c r="L460" s="24"/>
      <c r="M460" s="24"/>
    </row>
    <row r="461" spans="1:13" s="25" customFormat="1" ht="31.5">
      <c r="A461" s="93" t="s">
        <v>998</v>
      </c>
      <c r="B461" s="202"/>
      <c r="C461" s="96" t="s">
        <v>311</v>
      </c>
      <c r="D461" s="96" t="s">
        <v>272</v>
      </c>
      <c r="E461" s="95"/>
      <c r="F461" s="95"/>
      <c r="G461" s="98">
        <f t="shared" si="10"/>
        <v>20.3</v>
      </c>
      <c r="H461" s="98">
        <f t="shared" si="10"/>
        <v>20.2</v>
      </c>
      <c r="I461" s="26"/>
      <c r="J461" s="24"/>
      <c r="K461" s="24"/>
      <c r="L461" s="24"/>
      <c r="M461" s="24"/>
    </row>
    <row r="462" spans="1:13" s="25" customFormat="1" ht="15.75">
      <c r="A462" s="99" t="s">
        <v>304</v>
      </c>
      <c r="B462" s="113"/>
      <c r="C462" s="101" t="s">
        <v>311</v>
      </c>
      <c r="D462" s="101" t="s">
        <v>272</v>
      </c>
      <c r="E462" s="100" t="s">
        <v>305</v>
      </c>
      <c r="F462" s="100"/>
      <c r="G462" s="55">
        <f t="shared" si="10"/>
        <v>20.3</v>
      </c>
      <c r="H462" s="55">
        <f t="shared" si="10"/>
        <v>20.2</v>
      </c>
      <c r="I462" s="26"/>
      <c r="J462" s="24"/>
      <c r="K462" s="24"/>
      <c r="L462" s="24"/>
      <c r="M462" s="24"/>
    </row>
    <row r="463" spans="1:13" s="25" customFormat="1" ht="15.75">
      <c r="A463" s="103" t="s">
        <v>306</v>
      </c>
      <c r="B463" s="113"/>
      <c r="C463" s="101" t="s">
        <v>311</v>
      </c>
      <c r="D463" s="101" t="s">
        <v>272</v>
      </c>
      <c r="E463" s="100" t="s">
        <v>307</v>
      </c>
      <c r="F463" s="100"/>
      <c r="G463" s="55">
        <f t="shared" si="10"/>
        <v>20.3</v>
      </c>
      <c r="H463" s="55">
        <f t="shared" si="10"/>
        <v>20.2</v>
      </c>
      <c r="I463" s="26"/>
      <c r="J463" s="24"/>
      <c r="K463" s="24"/>
      <c r="L463" s="24"/>
      <c r="M463" s="24"/>
    </row>
    <row r="464" spans="1:13" s="25" customFormat="1" ht="47.25">
      <c r="A464" s="103" t="s">
        <v>1000</v>
      </c>
      <c r="B464" s="113"/>
      <c r="C464" s="101" t="s">
        <v>311</v>
      </c>
      <c r="D464" s="101" t="s">
        <v>272</v>
      </c>
      <c r="E464" s="100" t="s">
        <v>999</v>
      </c>
      <c r="F464" s="100">
        <v>700</v>
      </c>
      <c r="G464" s="55">
        <v>20.3</v>
      </c>
      <c r="H464" s="55">
        <v>20.2</v>
      </c>
      <c r="I464" s="26"/>
      <c r="J464" s="24"/>
      <c r="K464" s="24"/>
      <c r="L464" s="24"/>
      <c r="M464" s="24"/>
    </row>
  </sheetData>
  <mergeCells count="1">
    <mergeCell ref="A6:H6"/>
  </mergeCells>
  <pageMargins left="0.70866141732283472" right="0.43307086614173229" top="0.39370078740157483" bottom="0.43307086614173229" header="0.23622047244094491" footer="0.31496062992125984"/>
  <pageSetup paperSize="9" scale="71" fitToHeight="33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5"/>
  <sheetViews>
    <sheetView zoomScale="85" zoomScaleNormal="85" workbookViewId="0">
      <selection activeCell="H5" sqref="H5"/>
    </sheetView>
  </sheetViews>
  <sheetFormatPr defaultRowHeight="15"/>
  <cols>
    <col min="1" max="1" width="65.7109375" style="42" customWidth="1"/>
    <col min="2" max="2" width="5" style="43" customWidth="1"/>
    <col min="3" max="4" width="3.7109375" style="23" customWidth="1"/>
    <col min="5" max="5" width="16.28515625" style="23" customWidth="1"/>
    <col min="6" max="6" width="4.7109375" style="23" customWidth="1"/>
    <col min="7" max="7" width="14" style="23" customWidth="1"/>
    <col min="8" max="8" width="13.42578125" customWidth="1"/>
    <col min="9" max="9" width="10.42578125" bestFit="1" customWidth="1"/>
  </cols>
  <sheetData>
    <row r="1" spans="1:13" ht="15.75">
      <c r="A1" s="210"/>
      <c r="B1" s="211"/>
      <c r="C1" s="212"/>
      <c r="D1" s="212"/>
      <c r="E1" s="213"/>
      <c r="F1" s="214"/>
      <c r="H1" s="208" t="s">
        <v>1142</v>
      </c>
    </row>
    <row r="2" spans="1:13" ht="15.75">
      <c r="A2" s="210"/>
      <c r="B2" s="211"/>
      <c r="C2" s="212"/>
      <c r="D2" s="212"/>
      <c r="E2" s="215"/>
      <c r="F2" s="216"/>
      <c r="H2" s="209" t="s">
        <v>262</v>
      </c>
    </row>
    <row r="3" spans="1:13" ht="15.75">
      <c r="A3" s="210"/>
      <c r="B3" s="211"/>
      <c r="C3" s="212"/>
      <c r="D3" s="212"/>
      <c r="E3" s="215"/>
      <c r="F3" s="216"/>
      <c r="H3" s="209" t="s">
        <v>1</v>
      </c>
    </row>
    <row r="4" spans="1:13" ht="15.75">
      <c r="A4" s="210"/>
      <c r="B4" s="211"/>
      <c r="C4" s="212"/>
      <c r="D4" s="212"/>
      <c r="E4" s="213"/>
      <c r="F4" s="217"/>
      <c r="H4" s="208" t="s">
        <v>1147</v>
      </c>
    </row>
    <row r="5" spans="1:13">
      <c r="G5" s="44"/>
      <c r="H5" s="25"/>
    </row>
    <row r="6" spans="1:13" ht="37.5" customHeight="1">
      <c r="A6" s="233" t="s">
        <v>1141</v>
      </c>
      <c r="B6" s="233"/>
      <c r="C6" s="233"/>
      <c r="D6" s="233"/>
      <c r="E6" s="233"/>
      <c r="F6" s="233"/>
      <c r="G6" s="233"/>
      <c r="H6" s="233"/>
      <c r="I6" s="24"/>
      <c r="J6" s="24"/>
      <c r="K6" s="24"/>
      <c r="L6" s="24"/>
      <c r="M6" s="24"/>
    </row>
    <row r="7" spans="1:13">
      <c r="A7" s="151"/>
      <c r="B7" s="152"/>
      <c r="C7" s="153"/>
      <c r="D7" s="153"/>
      <c r="E7" s="153"/>
      <c r="F7" s="153"/>
      <c r="G7" s="154"/>
      <c r="H7" s="24"/>
      <c r="I7" s="24"/>
      <c r="J7" s="24"/>
      <c r="K7" s="24"/>
      <c r="L7" s="24"/>
      <c r="M7" s="24"/>
    </row>
    <row r="8" spans="1:13" s="25" customFormat="1" ht="15.75">
      <c r="A8" s="151"/>
      <c r="B8" s="152"/>
      <c r="C8" s="153"/>
      <c r="D8" s="153"/>
      <c r="E8" s="153"/>
      <c r="F8" s="153"/>
      <c r="H8" s="155" t="s">
        <v>263</v>
      </c>
      <c r="I8" s="24"/>
      <c r="J8" s="24"/>
      <c r="K8" s="24"/>
      <c r="L8" s="24"/>
      <c r="M8" s="24"/>
    </row>
    <row r="9" spans="1:13" s="25" customFormat="1" ht="17.25" customHeight="1">
      <c r="A9" s="156" t="s">
        <v>264</v>
      </c>
      <c r="B9" s="156" t="s">
        <v>265</v>
      </c>
      <c r="C9" s="156" t="s">
        <v>266</v>
      </c>
      <c r="D9" s="156" t="s">
        <v>267</v>
      </c>
      <c r="E9" s="156" t="s">
        <v>268</v>
      </c>
      <c r="F9" s="156" t="s">
        <v>269</v>
      </c>
      <c r="G9" s="186" t="s">
        <v>1137</v>
      </c>
      <c r="H9" s="186" t="s">
        <v>1138</v>
      </c>
      <c r="I9" s="24"/>
      <c r="J9" s="24"/>
      <c r="K9" s="24"/>
      <c r="L9" s="24"/>
      <c r="M9" s="24"/>
    </row>
    <row r="10" spans="1:13" s="25" customFormat="1" ht="15.75">
      <c r="A10" s="156">
        <v>1</v>
      </c>
      <c r="B10" s="156">
        <v>2</v>
      </c>
      <c r="C10" s="156">
        <v>3</v>
      </c>
      <c r="D10" s="156">
        <v>4</v>
      </c>
      <c r="E10" s="156">
        <v>5</v>
      </c>
      <c r="F10" s="156">
        <v>6</v>
      </c>
      <c r="G10" s="156">
        <v>7</v>
      </c>
      <c r="H10" s="156">
        <v>8</v>
      </c>
      <c r="I10" s="24"/>
      <c r="J10" s="24"/>
      <c r="K10" s="24"/>
      <c r="L10" s="24"/>
      <c r="M10" s="24"/>
    </row>
    <row r="11" spans="1:13" s="25" customFormat="1" ht="18.75">
      <c r="A11" s="94" t="s">
        <v>270</v>
      </c>
      <c r="B11" s="95">
        <v>801</v>
      </c>
      <c r="C11" s="97"/>
      <c r="D11" s="97"/>
      <c r="E11" s="97"/>
      <c r="F11" s="97"/>
      <c r="G11" s="98">
        <f>SUM(G12,G67,G104,G132,G191,G196)</f>
        <v>959415.60000000009</v>
      </c>
      <c r="H11" s="98">
        <f>SUM(H12,H67,H104,H132,H191,H196)</f>
        <v>857470.00000000012</v>
      </c>
      <c r="I11" s="26"/>
      <c r="J11" s="26"/>
      <c r="K11" s="24"/>
      <c r="L11" s="24"/>
      <c r="M11" s="24"/>
    </row>
    <row r="12" spans="1:13" s="25" customFormat="1" ht="18.75">
      <c r="A12" s="94" t="s">
        <v>271</v>
      </c>
      <c r="B12" s="95"/>
      <c r="C12" s="96" t="s">
        <v>272</v>
      </c>
      <c r="D12" s="96" t="s">
        <v>273</v>
      </c>
      <c r="E12" s="95"/>
      <c r="F12" s="97"/>
      <c r="G12" s="98">
        <f>SUM(G13,G20,G34,G38)</f>
        <v>194341.5</v>
      </c>
      <c r="H12" s="98">
        <f>SUM(H13,H20,H34,H38)</f>
        <v>166071.20000000001</v>
      </c>
      <c r="I12" s="26"/>
      <c r="J12" s="24"/>
      <c r="K12" s="24"/>
      <c r="L12" s="24"/>
      <c r="M12" s="24"/>
    </row>
    <row r="13" spans="1:13" s="25" customFormat="1" ht="31.5">
      <c r="A13" s="94" t="s">
        <v>274</v>
      </c>
      <c r="B13" s="95"/>
      <c r="C13" s="96" t="s">
        <v>272</v>
      </c>
      <c r="D13" s="96" t="s">
        <v>275</v>
      </c>
      <c r="E13" s="95"/>
      <c r="F13" s="97"/>
      <c r="G13" s="98">
        <f>SUM(G14)</f>
        <v>6435.9</v>
      </c>
      <c r="H13" s="98">
        <f>SUM(H14)</f>
        <v>6435.5999999999995</v>
      </c>
      <c r="I13" s="26"/>
      <c r="J13" s="24"/>
      <c r="K13" s="24"/>
      <c r="L13" s="24"/>
      <c r="M13" s="24"/>
    </row>
    <row r="14" spans="1:13" s="27" customFormat="1" ht="31.5">
      <c r="A14" s="99" t="s">
        <v>276</v>
      </c>
      <c r="B14" s="100"/>
      <c r="C14" s="101" t="s">
        <v>272</v>
      </c>
      <c r="D14" s="101" t="s">
        <v>275</v>
      </c>
      <c r="E14" s="100" t="s">
        <v>277</v>
      </c>
      <c r="F14" s="102"/>
      <c r="G14" s="55">
        <f>SUM(G15)</f>
        <v>6435.9</v>
      </c>
      <c r="H14" s="55">
        <f>SUM(H15)</f>
        <v>6435.5999999999995</v>
      </c>
      <c r="I14" s="26"/>
      <c r="J14" s="24"/>
      <c r="K14" s="24"/>
      <c r="L14" s="24"/>
      <c r="M14" s="24"/>
    </row>
    <row r="15" spans="1:13" s="25" customFormat="1" ht="18.75">
      <c r="A15" s="99" t="s">
        <v>278</v>
      </c>
      <c r="B15" s="100"/>
      <c r="C15" s="101" t="s">
        <v>272</v>
      </c>
      <c r="D15" s="101" t="s">
        <v>275</v>
      </c>
      <c r="E15" s="100" t="s">
        <v>279</v>
      </c>
      <c r="F15" s="102"/>
      <c r="G15" s="55">
        <f>SUM(G16:G19)</f>
        <v>6435.9</v>
      </c>
      <c r="H15" s="55">
        <f>SUM(H16:H19)</f>
        <v>6435.5999999999995</v>
      </c>
      <c r="I15" s="26"/>
      <c r="J15" s="24"/>
      <c r="K15" s="24"/>
      <c r="L15" s="24"/>
      <c r="M15" s="24"/>
    </row>
    <row r="16" spans="1:13" s="25" customFormat="1" ht="78.75">
      <c r="A16" s="103" t="s">
        <v>280</v>
      </c>
      <c r="B16" s="100"/>
      <c r="C16" s="101" t="s">
        <v>272</v>
      </c>
      <c r="D16" s="101" t="s">
        <v>275</v>
      </c>
      <c r="E16" s="100" t="s">
        <v>281</v>
      </c>
      <c r="F16" s="100">
        <v>100</v>
      </c>
      <c r="G16" s="55">
        <v>5814.2</v>
      </c>
      <c r="H16" s="55">
        <v>5813.9</v>
      </c>
      <c r="I16" s="26"/>
      <c r="J16" s="24"/>
      <c r="K16" s="24"/>
      <c r="L16" s="24"/>
      <c r="M16" s="24"/>
    </row>
    <row r="17" spans="1:13" s="25" customFormat="1" ht="47.25">
      <c r="A17" s="104" t="s">
        <v>282</v>
      </c>
      <c r="B17" s="105"/>
      <c r="C17" s="101" t="s">
        <v>272</v>
      </c>
      <c r="D17" s="101" t="s">
        <v>275</v>
      </c>
      <c r="E17" s="100" t="s">
        <v>281</v>
      </c>
      <c r="F17" s="105">
        <v>200</v>
      </c>
      <c r="G17" s="55">
        <v>41.3</v>
      </c>
      <c r="H17" s="55">
        <v>41.3</v>
      </c>
      <c r="I17" s="26"/>
      <c r="J17" s="24"/>
      <c r="K17" s="24"/>
      <c r="L17" s="24"/>
      <c r="M17" s="24"/>
    </row>
    <row r="18" spans="1:13" s="25" customFormat="1" ht="78.75">
      <c r="A18" s="103" t="s">
        <v>283</v>
      </c>
      <c r="B18" s="100"/>
      <c r="C18" s="101" t="s">
        <v>272</v>
      </c>
      <c r="D18" s="101" t="s">
        <v>275</v>
      </c>
      <c r="E18" s="100" t="s">
        <v>284</v>
      </c>
      <c r="F18" s="100">
        <v>100</v>
      </c>
      <c r="G18" s="55">
        <v>3.9</v>
      </c>
      <c r="H18" s="55">
        <v>3.9</v>
      </c>
      <c r="I18" s="26"/>
      <c r="J18" s="24"/>
      <c r="K18" s="24"/>
      <c r="L18" s="24"/>
      <c r="M18" s="24"/>
    </row>
    <row r="19" spans="1:13" s="25" customFormat="1" ht="130.5" customHeight="1">
      <c r="A19" s="103" t="s">
        <v>1109</v>
      </c>
      <c r="B19" s="100"/>
      <c r="C19" s="101" t="s">
        <v>272</v>
      </c>
      <c r="D19" s="101" t="s">
        <v>275</v>
      </c>
      <c r="E19" s="100" t="s">
        <v>1108</v>
      </c>
      <c r="F19" s="100">
        <v>100</v>
      </c>
      <c r="G19" s="55">
        <v>576.5</v>
      </c>
      <c r="H19" s="55">
        <v>576.5</v>
      </c>
      <c r="I19" s="26"/>
      <c r="J19" s="24"/>
      <c r="K19" s="24"/>
      <c r="L19" s="24"/>
      <c r="M19" s="24"/>
    </row>
    <row r="20" spans="1:13" s="25" customFormat="1" ht="47.25">
      <c r="A20" s="94" t="s">
        <v>285</v>
      </c>
      <c r="B20" s="95"/>
      <c r="C20" s="96" t="s">
        <v>272</v>
      </c>
      <c r="D20" s="96" t="s">
        <v>286</v>
      </c>
      <c r="E20" s="95"/>
      <c r="F20" s="95"/>
      <c r="G20" s="98">
        <f>SUM(G21)</f>
        <v>79518.999999999985</v>
      </c>
      <c r="H20" s="98">
        <f>SUM(H21)</f>
        <v>79122.999999999985</v>
      </c>
      <c r="I20" s="26"/>
      <c r="J20" s="24"/>
      <c r="K20" s="24"/>
      <c r="L20" s="24"/>
      <c r="M20" s="24"/>
    </row>
    <row r="21" spans="1:13" s="27" customFormat="1" ht="31.5">
      <c r="A21" s="99" t="s">
        <v>276</v>
      </c>
      <c r="B21" s="100"/>
      <c r="C21" s="101" t="s">
        <v>272</v>
      </c>
      <c r="D21" s="101" t="s">
        <v>286</v>
      </c>
      <c r="E21" s="100" t="s">
        <v>277</v>
      </c>
      <c r="F21" s="102"/>
      <c r="G21" s="55">
        <f>SUM(G22)</f>
        <v>79518.999999999985</v>
      </c>
      <c r="H21" s="55">
        <f>SUM(H22)</f>
        <v>79122.999999999985</v>
      </c>
      <c r="I21" s="26"/>
      <c r="J21" s="24"/>
      <c r="K21" s="24"/>
      <c r="L21" s="24"/>
      <c r="M21" s="24"/>
    </row>
    <row r="22" spans="1:13" s="25" customFormat="1" ht="18.75">
      <c r="A22" s="99" t="s">
        <v>287</v>
      </c>
      <c r="B22" s="100"/>
      <c r="C22" s="101" t="s">
        <v>272</v>
      </c>
      <c r="D22" s="101" t="s">
        <v>286</v>
      </c>
      <c r="E22" s="100" t="s">
        <v>288</v>
      </c>
      <c r="F22" s="102"/>
      <c r="G22" s="55">
        <f>SUM(G23:G33)</f>
        <v>79518.999999999985</v>
      </c>
      <c r="H22" s="55">
        <f>SUM(H23:H33)</f>
        <v>79122.999999999985</v>
      </c>
      <c r="I22" s="26"/>
      <c r="J22" s="24"/>
      <c r="K22" s="24"/>
      <c r="L22" s="24"/>
      <c r="M22" s="24"/>
    </row>
    <row r="23" spans="1:13" s="25" customFormat="1" ht="94.5">
      <c r="A23" s="103" t="s">
        <v>289</v>
      </c>
      <c r="B23" s="100"/>
      <c r="C23" s="101" t="s">
        <v>272</v>
      </c>
      <c r="D23" s="101" t="s">
        <v>286</v>
      </c>
      <c r="E23" s="100" t="s">
        <v>290</v>
      </c>
      <c r="F23" s="100">
        <v>100</v>
      </c>
      <c r="G23" s="55">
        <v>51162.400000000001</v>
      </c>
      <c r="H23" s="55">
        <v>51135.1</v>
      </c>
      <c r="I23" s="26"/>
      <c r="J23" s="24"/>
      <c r="K23" s="24"/>
      <c r="L23" s="24"/>
      <c r="M23" s="24"/>
    </row>
    <row r="24" spans="1:13" s="25" customFormat="1" ht="47.25">
      <c r="A24" s="104" t="s">
        <v>291</v>
      </c>
      <c r="B24" s="105"/>
      <c r="C24" s="101" t="s">
        <v>272</v>
      </c>
      <c r="D24" s="101" t="s">
        <v>286</v>
      </c>
      <c r="E24" s="100" t="s">
        <v>290</v>
      </c>
      <c r="F24" s="105">
        <v>200</v>
      </c>
      <c r="G24" s="55">
        <v>3657</v>
      </c>
      <c r="H24" s="55">
        <v>3484</v>
      </c>
      <c r="I24" s="26"/>
      <c r="J24" s="24"/>
      <c r="K24" s="24"/>
      <c r="L24" s="24"/>
      <c r="M24" s="24"/>
    </row>
    <row r="25" spans="1:13" s="25" customFormat="1" ht="31.5">
      <c r="A25" s="103" t="s">
        <v>292</v>
      </c>
      <c r="B25" s="100"/>
      <c r="C25" s="101" t="s">
        <v>272</v>
      </c>
      <c r="D25" s="101" t="s">
        <v>286</v>
      </c>
      <c r="E25" s="100" t="s">
        <v>290</v>
      </c>
      <c r="F25" s="100">
        <v>800</v>
      </c>
      <c r="G25" s="55">
        <v>281.10000000000002</v>
      </c>
      <c r="H25" s="55">
        <v>281</v>
      </c>
      <c r="I25" s="26"/>
      <c r="J25" s="24"/>
      <c r="K25" s="24"/>
      <c r="L25" s="24"/>
      <c r="M25" s="24"/>
    </row>
    <row r="26" spans="1:13" s="25" customFormat="1" ht="126">
      <c r="A26" s="103" t="s">
        <v>293</v>
      </c>
      <c r="B26" s="100"/>
      <c r="C26" s="101" t="s">
        <v>272</v>
      </c>
      <c r="D26" s="101" t="s">
        <v>286</v>
      </c>
      <c r="E26" s="100" t="s">
        <v>294</v>
      </c>
      <c r="F26" s="100">
        <v>100</v>
      </c>
      <c r="G26" s="55">
        <v>14450.3</v>
      </c>
      <c r="H26" s="55">
        <v>14449.4</v>
      </c>
      <c r="I26" s="26"/>
      <c r="J26" s="24"/>
      <c r="K26" s="24"/>
      <c r="L26" s="24"/>
      <c r="M26" s="24"/>
    </row>
    <row r="27" spans="1:13" s="25" customFormat="1" ht="94.5">
      <c r="A27" s="104" t="s">
        <v>295</v>
      </c>
      <c r="B27" s="100"/>
      <c r="C27" s="101" t="s">
        <v>272</v>
      </c>
      <c r="D27" s="101" t="s">
        <v>286</v>
      </c>
      <c r="E27" s="100" t="s">
        <v>294</v>
      </c>
      <c r="F27" s="100">
        <v>200</v>
      </c>
      <c r="G27" s="55">
        <v>0</v>
      </c>
      <c r="H27" s="55">
        <v>0</v>
      </c>
      <c r="I27" s="26"/>
      <c r="J27" s="24"/>
      <c r="K27" s="24"/>
      <c r="L27" s="24"/>
      <c r="M27" s="24"/>
    </row>
    <row r="28" spans="1:13" s="25" customFormat="1" ht="78.75">
      <c r="A28" s="103" t="s">
        <v>283</v>
      </c>
      <c r="B28" s="100"/>
      <c r="C28" s="101" t="s">
        <v>272</v>
      </c>
      <c r="D28" s="101" t="s">
        <v>286</v>
      </c>
      <c r="E28" s="100" t="s">
        <v>296</v>
      </c>
      <c r="F28" s="100">
        <v>100</v>
      </c>
      <c r="G28" s="55">
        <v>2840.2</v>
      </c>
      <c r="H28" s="55">
        <v>2645.5</v>
      </c>
      <c r="I28" s="26"/>
      <c r="J28" s="24"/>
      <c r="K28" s="24"/>
      <c r="L28" s="24"/>
      <c r="M28" s="24"/>
    </row>
    <row r="29" spans="1:13" s="25" customFormat="1" ht="94.5">
      <c r="A29" s="103" t="s">
        <v>1112</v>
      </c>
      <c r="B29" s="100"/>
      <c r="C29" s="101" t="s">
        <v>272</v>
      </c>
      <c r="D29" s="101" t="s">
        <v>286</v>
      </c>
      <c r="E29" s="100" t="s">
        <v>1111</v>
      </c>
      <c r="F29" s="100">
        <v>100</v>
      </c>
      <c r="G29" s="55">
        <v>5544.4</v>
      </c>
      <c r="H29" s="55">
        <v>5544.4</v>
      </c>
      <c r="I29" s="26"/>
      <c r="J29" s="24"/>
      <c r="K29" s="24"/>
      <c r="L29" s="24"/>
      <c r="M29" s="24"/>
    </row>
    <row r="30" spans="1:13" s="25" customFormat="1" ht="78.75">
      <c r="A30" s="103" t="s">
        <v>297</v>
      </c>
      <c r="B30" s="100"/>
      <c r="C30" s="101" t="s">
        <v>272</v>
      </c>
      <c r="D30" s="101" t="s">
        <v>286</v>
      </c>
      <c r="E30" s="100" t="s">
        <v>298</v>
      </c>
      <c r="F30" s="100">
        <v>100</v>
      </c>
      <c r="G30" s="55">
        <v>258.5</v>
      </c>
      <c r="H30" s="55">
        <v>258.5</v>
      </c>
      <c r="I30" s="26"/>
      <c r="J30" s="24"/>
      <c r="K30" s="24"/>
      <c r="L30" s="24"/>
      <c r="M30" s="24"/>
    </row>
    <row r="31" spans="1:13" s="25" customFormat="1" ht="78.75">
      <c r="A31" s="103" t="s">
        <v>299</v>
      </c>
      <c r="B31" s="100"/>
      <c r="C31" s="101" t="s">
        <v>272</v>
      </c>
      <c r="D31" s="101" t="s">
        <v>286</v>
      </c>
      <c r="E31" s="100" t="s">
        <v>300</v>
      </c>
      <c r="F31" s="100">
        <v>100</v>
      </c>
      <c r="G31" s="55">
        <v>274.39999999999998</v>
      </c>
      <c r="H31" s="55">
        <v>274.39999999999998</v>
      </c>
      <c r="I31" s="26"/>
      <c r="J31" s="24"/>
      <c r="K31" s="24"/>
      <c r="L31" s="24"/>
      <c r="M31" s="24"/>
    </row>
    <row r="32" spans="1:13" s="25" customFormat="1" ht="47.25">
      <c r="A32" s="103" t="s">
        <v>301</v>
      </c>
      <c r="B32" s="100"/>
      <c r="C32" s="101" t="s">
        <v>272</v>
      </c>
      <c r="D32" s="101" t="s">
        <v>286</v>
      </c>
      <c r="E32" s="100" t="s">
        <v>300</v>
      </c>
      <c r="F32" s="100">
        <v>200</v>
      </c>
      <c r="G32" s="55">
        <v>0</v>
      </c>
      <c r="H32" s="55">
        <v>0</v>
      </c>
      <c r="I32" s="26"/>
      <c r="J32" s="24"/>
      <c r="K32" s="24"/>
      <c r="L32" s="24"/>
      <c r="M32" s="24"/>
    </row>
    <row r="33" spans="1:13" s="25" customFormat="1" ht="141.75">
      <c r="A33" s="103" t="s">
        <v>1109</v>
      </c>
      <c r="B33" s="100"/>
      <c r="C33" s="101" t="s">
        <v>272</v>
      </c>
      <c r="D33" s="101" t="s">
        <v>286</v>
      </c>
      <c r="E33" s="100" t="s">
        <v>1110</v>
      </c>
      <c r="F33" s="100">
        <v>100</v>
      </c>
      <c r="G33" s="55">
        <v>1050.7</v>
      </c>
      <c r="H33" s="55">
        <v>1050.7</v>
      </c>
      <c r="I33" s="26"/>
      <c r="J33" s="24"/>
      <c r="K33" s="24"/>
      <c r="L33" s="24"/>
      <c r="M33" s="24"/>
    </row>
    <row r="34" spans="1:13" s="29" customFormat="1" ht="15.75">
      <c r="A34" s="94" t="s">
        <v>302</v>
      </c>
      <c r="B34" s="95"/>
      <c r="C34" s="96" t="s">
        <v>272</v>
      </c>
      <c r="D34" s="96" t="s">
        <v>303</v>
      </c>
      <c r="E34" s="95"/>
      <c r="F34" s="95"/>
      <c r="G34" s="98">
        <f t="shared" ref="G34:H36" si="0">SUM(G35)</f>
        <v>10.6</v>
      </c>
      <c r="H34" s="98">
        <f t="shared" si="0"/>
        <v>0</v>
      </c>
      <c r="I34" s="26"/>
      <c r="J34" s="28"/>
      <c r="K34" s="28"/>
      <c r="L34" s="28"/>
      <c r="M34" s="28"/>
    </row>
    <row r="35" spans="1:13" s="29" customFormat="1" ht="15.75">
      <c r="A35" s="99" t="s">
        <v>304</v>
      </c>
      <c r="B35" s="100"/>
      <c r="C35" s="101" t="s">
        <v>272</v>
      </c>
      <c r="D35" s="101" t="s">
        <v>303</v>
      </c>
      <c r="E35" s="100" t="s">
        <v>305</v>
      </c>
      <c r="F35" s="100"/>
      <c r="G35" s="55">
        <f t="shared" si="0"/>
        <v>10.6</v>
      </c>
      <c r="H35" s="55">
        <f t="shared" si="0"/>
        <v>0</v>
      </c>
      <c r="I35" s="26"/>
      <c r="J35" s="28"/>
      <c r="K35" s="28"/>
      <c r="L35" s="28"/>
      <c r="M35" s="28"/>
    </row>
    <row r="36" spans="1:13" s="29" customFormat="1" ht="15.75">
      <c r="A36" s="99" t="s">
        <v>306</v>
      </c>
      <c r="B36" s="100"/>
      <c r="C36" s="101" t="s">
        <v>272</v>
      </c>
      <c r="D36" s="101" t="s">
        <v>303</v>
      </c>
      <c r="E36" s="100" t="s">
        <v>307</v>
      </c>
      <c r="F36" s="100"/>
      <c r="G36" s="55">
        <f t="shared" si="0"/>
        <v>10.6</v>
      </c>
      <c r="H36" s="55">
        <f t="shared" si="0"/>
        <v>0</v>
      </c>
      <c r="I36" s="26"/>
      <c r="J36" s="28"/>
      <c r="K36" s="28"/>
      <c r="L36" s="28"/>
      <c r="M36" s="28"/>
    </row>
    <row r="37" spans="1:13" s="25" customFormat="1" ht="78.75">
      <c r="A37" s="104" t="s">
        <v>308</v>
      </c>
      <c r="B37" s="100"/>
      <c r="C37" s="101" t="s">
        <v>272</v>
      </c>
      <c r="D37" s="101" t="s">
        <v>303</v>
      </c>
      <c r="E37" s="100" t="s">
        <v>309</v>
      </c>
      <c r="F37" s="100">
        <v>200</v>
      </c>
      <c r="G37" s="55">
        <v>10.6</v>
      </c>
      <c r="H37" s="55">
        <v>0</v>
      </c>
      <c r="I37" s="26"/>
      <c r="J37" s="24"/>
      <c r="K37" s="24"/>
      <c r="L37" s="24"/>
      <c r="M37" s="24"/>
    </row>
    <row r="38" spans="1:13" s="25" customFormat="1" ht="15.75">
      <c r="A38" s="94" t="s">
        <v>310</v>
      </c>
      <c r="B38" s="95"/>
      <c r="C38" s="96" t="s">
        <v>272</v>
      </c>
      <c r="D38" s="96">
        <v>13</v>
      </c>
      <c r="E38" s="95"/>
      <c r="F38" s="95"/>
      <c r="G38" s="98">
        <f>SUM(G39,G43,G46,G50,G62)</f>
        <v>108376</v>
      </c>
      <c r="H38" s="98">
        <f>SUM(H39,H43,H46,H50,H62)</f>
        <v>80512.60000000002</v>
      </c>
      <c r="I38" s="26"/>
      <c r="J38" s="24"/>
      <c r="K38" s="24"/>
      <c r="L38" s="24"/>
      <c r="M38" s="24"/>
    </row>
    <row r="39" spans="1:13" s="25" customFormat="1" ht="47.25">
      <c r="A39" s="99" t="s">
        <v>979</v>
      </c>
      <c r="B39" s="100"/>
      <c r="C39" s="101" t="s">
        <v>272</v>
      </c>
      <c r="D39" s="101" t="s">
        <v>311</v>
      </c>
      <c r="E39" s="100" t="s">
        <v>506</v>
      </c>
      <c r="F39" s="100"/>
      <c r="G39" s="55">
        <f t="shared" ref="G39:H41" si="1">G40</f>
        <v>0</v>
      </c>
      <c r="H39" s="55">
        <f t="shared" si="1"/>
        <v>0</v>
      </c>
      <c r="I39" s="26"/>
      <c r="J39" s="24"/>
      <c r="K39" s="24"/>
      <c r="L39" s="24"/>
      <c r="M39" s="24"/>
    </row>
    <row r="40" spans="1:13" s="25" customFormat="1" ht="47.25">
      <c r="A40" s="99" t="s">
        <v>507</v>
      </c>
      <c r="B40" s="100"/>
      <c r="C40" s="101" t="s">
        <v>272</v>
      </c>
      <c r="D40" s="101" t="s">
        <v>311</v>
      </c>
      <c r="E40" s="100" t="s">
        <v>570</v>
      </c>
      <c r="F40" s="100"/>
      <c r="G40" s="55">
        <f t="shared" si="1"/>
        <v>0</v>
      </c>
      <c r="H40" s="55">
        <f t="shared" si="1"/>
        <v>0</v>
      </c>
      <c r="I40" s="26"/>
      <c r="J40" s="24"/>
      <c r="K40" s="24"/>
      <c r="L40" s="24"/>
      <c r="M40" s="24"/>
    </row>
    <row r="41" spans="1:13" s="25" customFormat="1" ht="47.25">
      <c r="A41" s="99" t="s">
        <v>734</v>
      </c>
      <c r="B41" s="100"/>
      <c r="C41" s="101" t="s">
        <v>272</v>
      </c>
      <c r="D41" s="101" t="s">
        <v>311</v>
      </c>
      <c r="E41" s="100" t="s">
        <v>735</v>
      </c>
      <c r="F41" s="100"/>
      <c r="G41" s="55">
        <f t="shared" si="1"/>
        <v>0</v>
      </c>
      <c r="H41" s="55">
        <f t="shared" si="1"/>
        <v>0</v>
      </c>
      <c r="I41" s="26"/>
      <c r="J41" s="24"/>
      <c r="K41" s="24"/>
      <c r="L41" s="24"/>
      <c r="M41" s="24"/>
    </row>
    <row r="42" spans="1:13" s="25" customFormat="1" ht="63">
      <c r="A42" s="103" t="s">
        <v>737</v>
      </c>
      <c r="B42" s="100"/>
      <c r="C42" s="101" t="s">
        <v>272</v>
      </c>
      <c r="D42" s="101" t="s">
        <v>311</v>
      </c>
      <c r="E42" s="100" t="s">
        <v>736</v>
      </c>
      <c r="F42" s="100">
        <v>400</v>
      </c>
      <c r="G42" s="55">
        <v>0</v>
      </c>
      <c r="H42" s="55">
        <v>0</v>
      </c>
      <c r="I42" s="26"/>
      <c r="J42" s="24"/>
      <c r="K42" s="24"/>
      <c r="L42" s="24"/>
      <c r="M42" s="24"/>
    </row>
    <row r="43" spans="1:13" s="25" customFormat="1" ht="47.25">
      <c r="A43" s="103" t="s">
        <v>417</v>
      </c>
      <c r="B43" s="100"/>
      <c r="C43" s="101" t="s">
        <v>272</v>
      </c>
      <c r="D43" s="101" t="s">
        <v>311</v>
      </c>
      <c r="E43" s="100" t="s">
        <v>418</v>
      </c>
      <c r="F43" s="100"/>
      <c r="G43" s="55">
        <f>G44</f>
        <v>0</v>
      </c>
      <c r="H43" s="55">
        <f>H44</f>
        <v>0</v>
      </c>
      <c r="I43" s="26"/>
      <c r="J43" s="24"/>
      <c r="K43" s="24"/>
      <c r="L43" s="24"/>
      <c r="M43" s="24"/>
    </row>
    <row r="44" spans="1:13" s="25" customFormat="1" ht="47.25">
      <c r="A44" s="103" t="s">
        <v>1020</v>
      </c>
      <c r="B44" s="100"/>
      <c r="C44" s="101" t="s">
        <v>272</v>
      </c>
      <c r="D44" s="101" t="s">
        <v>311</v>
      </c>
      <c r="E44" s="100" t="s">
        <v>1019</v>
      </c>
      <c r="F44" s="100"/>
      <c r="G44" s="55">
        <f>G45</f>
        <v>0</v>
      </c>
      <c r="H44" s="55">
        <f>H45</f>
        <v>0</v>
      </c>
      <c r="I44" s="26"/>
      <c r="J44" s="24"/>
      <c r="K44" s="24"/>
      <c r="L44" s="24"/>
      <c r="M44" s="24"/>
    </row>
    <row r="45" spans="1:13" s="25" customFormat="1" ht="63">
      <c r="A45" s="103" t="s">
        <v>1021</v>
      </c>
      <c r="B45" s="100"/>
      <c r="C45" s="101" t="s">
        <v>272</v>
      </c>
      <c r="D45" s="101" t="s">
        <v>311</v>
      </c>
      <c r="E45" s="100" t="s">
        <v>1018</v>
      </c>
      <c r="F45" s="100">
        <v>400</v>
      </c>
      <c r="G45" s="55">
        <v>0</v>
      </c>
      <c r="H45" s="55">
        <v>0</v>
      </c>
      <c r="I45" s="26"/>
      <c r="J45" s="24"/>
      <c r="K45" s="24"/>
      <c r="L45" s="24"/>
      <c r="M45" s="24"/>
    </row>
    <row r="46" spans="1:13" s="27" customFormat="1" ht="31.5">
      <c r="A46" s="99" t="s">
        <v>276</v>
      </c>
      <c r="B46" s="100"/>
      <c r="C46" s="101" t="s">
        <v>272</v>
      </c>
      <c r="D46" s="101" t="s">
        <v>311</v>
      </c>
      <c r="E46" s="100" t="s">
        <v>277</v>
      </c>
      <c r="F46" s="102"/>
      <c r="G46" s="55">
        <f>SUM(G47)</f>
        <v>609.79999999999995</v>
      </c>
      <c r="H46" s="55">
        <f>SUM(H47)</f>
        <v>599.1</v>
      </c>
      <c r="I46" s="26"/>
      <c r="J46" s="24"/>
      <c r="K46" s="24"/>
      <c r="L46" s="24"/>
      <c r="M46" s="24"/>
    </row>
    <row r="47" spans="1:13" s="25" customFormat="1" ht="18.75">
      <c r="A47" s="99" t="s">
        <v>287</v>
      </c>
      <c r="B47" s="100"/>
      <c r="C47" s="101" t="s">
        <v>272</v>
      </c>
      <c r="D47" s="101" t="s">
        <v>311</v>
      </c>
      <c r="E47" s="100" t="s">
        <v>288</v>
      </c>
      <c r="F47" s="102"/>
      <c r="G47" s="55">
        <f>SUM(G48:G49)</f>
        <v>609.79999999999995</v>
      </c>
      <c r="H47" s="55">
        <f>SUM(H48:H49)</f>
        <v>599.1</v>
      </c>
      <c r="I47" s="26"/>
      <c r="J47" s="24"/>
      <c r="K47" s="24"/>
      <c r="L47" s="24"/>
      <c r="M47" s="24"/>
    </row>
    <row r="48" spans="1:13" s="25" customFormat="1" ht="63">
      <c r="A48" s="104" t="s">
        <v>312</v>
      </c>
      <c r="B48" s="100"/>
      <c r="C48" s="101" t="s">
        <v>272</v>
      </c>
      <c r="D48" s="101" t="s">
        <v>311</v>
      </c>
      <c r="E48" s="100" t="s">
        <v>313</v>
      </c>
      <c r="F48" s="100">
        <v>200</v>
      </c>
      <c r="G48" s="55">
        <v>299.8</v>
      </c>
      <c r="H48" s="55">
        <v>289.10000000000002</v>
      </c>
      <c r="I48" s="26"/>
      <c r="J48" s="24"/>
      <c r="K48" s="24"/>
      <c r="L48" s="24"/>
      <c r="M48" s="24"/>
    </row>
    <row r="49" spans="1:13" s="25" customFormat="1" ht="47.25">
      <c r="A49" s="103" t="s">
        <v>314</v>
      </c>
      <c r="B49" s="100"/>
      <c r="C49" s="101" t="s">
        <v>272</v>
      </c>
      <c r="D49" s="101" t="s">
        <v>311</v>
      </c>
      <c r="E49" s="100" t="s">
        <v>313</v>
      </c>
      <c r="F49" s="100">
        <v>800</v>
      </c>
      <c r="G49" s="55">
        <v>310</v>
      </c>
      <c r="H49" s="55">
        <v>310</v>
      </c>
      <c r="I49" s="26"/>
      <c r="J49" s="24"/>
      <c r="K49" s="24"/>
      <c r="L49" s="24"/>
      <c r="M49" s="24"/>
    </row>
    <row r="50" spans="1:13" s="27" customFormat="1" ht="31.5">
      <c r="A50" s="99" t="s">
        <v>315</v>
      </c>
      <c r="B50" s="100"/>
      <c r="C50" s="101" t="s">
        <v>272</v>
      </c>
      <c r="D50" s="101" t="s">
        <v>311</v>
      </c>
      <c r="E50" s="100" t="s">
        <v>316</v>
      </c>
      <c r="F50" s="102"/>
      <c r="G50" s="55">
        <f>SUM(G51,G55)</f>
        <v>106405.3</v>
      </c>
      <c r="H50" s="55">
        <f>SUM(H51,H55)</f>
        <v>78552.700000000012</v>
      </c>
      <c r="I50" s="26"/>
      <c r="J50" s="24"/>
      <c r="K50" s="24"/>
      <c r="L50" s="24"/>
      <c r="M50" s="24"/>
    </row>
    <row r="51" spans="1:13" s="25" customFormat="1" ht="31.5">
      <c r="A51" s="99" t="s">
        <v>317</v>
      </c>
      <c r="B51" s="100"/>
      <c r="C51" s="101" t="s">
        <v>272</v>
      </c>
      <c r="D51" s="101" t="s">
        <v>311</v>
      </c>
      <c r="E51" s="100" t="s">
        <v>318</v>
      </c>
      <c r="F51" s="102"/>
      <c r="G51" s="55">
        <f>SUM(G52:G54)</f>
        <v>35653.800000000003</v>
      </c>
      <c r="H51" s="55">
        <f>SUM(H52:H54)</f>
        <v>16010.6</v>
      </c>
      <c r="I51" s="26"/>
      <c r="J51" s="24"/>
      <c r="K51" s="24"/>
      <c r="L51" s="24"/>
      <c r="M51" s="24"/>
    </row>
    <row r="52" spans="1:13" s="25" customFormat="1" ht="47.25">
      <c r="A52" s="104" t="s">
        <v>319</v>
      </c>
      <c r="B52" s="100"/>
      <c r="C52" s="101" t="s">
        <v>272</v>
      </c>
      <c r="D52" s="101" t="s">
        <v>311</v>
      </c>
      <c r="E52" s="100" t="s">
        <v>320</v>
      </c>
      <c r="F52" s="100">
        <v>200</v>
      </c>
      <c r="G52" s="55">
        <v>30647.8</v>
      </c>
      <c r="H52" s="55">
        <v>11004.7</v>
      </c>
      <c r="I52" s="26"/>
      <c r="J52" s="24"/>
      <c r="K52" s="24"/>
      <c r="L52" s="24"/>
      <c r="M52" s="24"/>
    </row>
    <row r="53" spans="1:13" s="25" customFormat="1" ht="31.5">
      <c r="A53" s="104" t="s">
        <v>321</v>
      </c>
      <c r="B53" s="100"/>
      <c r="C53" s="101" t="s">
        <v>272</v>
      </c>
      <c r="D53" s="101" t="s">
        <v>311</v>
      </c>
      <c r="E53" s="100" t="s">
        <v>320</v>
      </c>
      <c r="F53" s="100">
        <v>800</v>
      </c>
      <c r="G53" s="55">
        <v>6</v>
      </c>
      <c r="H53" s="55">
        <v>5.9</v>
      </c>
      <c r="I53" s="26"/>
      <c r="J53" s="24"/>
      <c r="K53" s="24"/>
      <c r="L53" s="24"/>
      <c r="M53" s="24"/>
    </row>
    <row r="54" spans="1:13" s="25" customFormat="1" ht="47.25">
      <c r="A54" s="104" t="s">
        <v>1022</v>
      </c>
      <c r="B54" s="100"/>
      <c r="C54" s="101" t="s">
        <v>272</v>
      </c>
      <c r="D54" s="101" t="s">
        <v>311</v>
      </c>
      <c r="E54" s="100" t="s">
        <v>1023</v>
      </c>
      <c r="F54" s="100">
        <v>400</v>
      </c>
      <c r="G54" s="55">
        <v>5000</v>
      </c>
      <c r="H54" s="55">
        <v>5000</v>
      </c>
      <c r="I54" s="26"/>
      <c r="J54" s="24"/>
      <c r="K54" s="24"/>
      <c r="L54" s="24"/>
      <c r="M54" s="24"/>
    </row>
    <row r="55" spans="1:13" s="25" customFormat="1" ht="34.5" customHeight="1">
      <c r="A55" s="115" t="s">
        <v>322</v>
      </c>
      <c r="B55" s="100"/>
      <c r="C55" s="101" t="s">
        <v>272</v>
      </c>
      <c r="D55" s="101" t="s">
        <v>311</v>
      </c>
      <c r="E55" s="100" t="s">
        <v>323</v>
      </c>
      <c r="F55" s="100"/>
      <c r="G55" s="55">
        <f>SUM(G56:G61)</f>
        <v>70751.5</v>
      </c>
      <c r="H55" s="55">
        <f>SUM(H56:H61)</f>
        <v>62542.100000000006</v>
      </c>
      <c r="I55" s="26"/>
      <c r="J55" s="24"/>
      <c r="K55" s="24"/>
      <c r="L55" s="24"/>
      <c r="M55" s="24"/>
    </row>
    <row r="56" spans="1:13" s="25" customFormat="1" ht="83.25" customHeight="1">
      <c r="A56" s="115" t="s">
        <v>283</v>
      </c>
      <c r="B56" s="100"/>
      <c r="C56" s="101" t="s">
        <v>272</v>
      </c>
      <c r="D56" s="101" t="s">
        <v>311</v>
      </c>
      <c r="E56" s="100" t="s">
        <v>324</v>
      </c>
      <c r="F56" s="100">
        <v>100</v>
      </c>
      <c r="G56" s="55">
        <v>995.4</v>
      </c>
      <c r="H56" s="55">
        <v>995.3</v>
      </c>
      <c r="I56" s="26"/>
      <c r="J56" s="24"/>
      <c r="K56" s="24"/>
      <c r="L56" s="24"/>
      <c r="M56" s="24"/>
    </row>
    <row r="57" spans="1:13" s="25" customFormat="1" ht="78.75">
      <c r="A57" s="115" t="s">
        <v>325</v>
      </c>
      <c r="B57" s="100"/>
      <c r="C57" s="101" t="s">
        <v>272</v>
      </c>
      <c r="D57" s="101" t="s">
        <v>311</v>
      </c>
      <c r="E57" s="100" t="s">
        <v>326</v>
      </c>
      <c r="F57" s="100">
        <v>100</v>
      </c>
      <c r="G57" s="55">
        <v>178.7</v>
      </c>
      <c r="H57" s="55">
        <v>178.6</v>
      </c>
      <c r="I57" s="26"/>
      <c r="J57" s="24"/>
      <c r="K57" s="24"/>
      <c r="L57" s="24"/>
      <c r="M57" s="24"/>
    </row>
    <row r="58" spans="1:13" s="25" customFormat="1" ht="110.25">
      <c r="A58" s="104" t="s">
        <v>327</v>
      </c>
      <c r="B58" s="100"/>
      <c r="C58" s="101" t="s">
        <v>272</v>
      </c>
      <c r="D58" s="101" t="s">
        <v>311</v>
      </c>
      <c r="E58" s="100" t="s">
        <v>328</v>
      </c>
      <c r="F58" s="100">
        <v>100</v>
      </c>
      <c r="G58" s="55">
        <v>26059</v>
      </c>
      <c r="H58" s="55">
        <v>26021.9</v>
      </c>
      <c r="I58" s="26"/>
      <c r="J58" s="24"/>
      <c r="K58" s="24"/>
      <c r="L58" s="24"/>
      <c r="M58" s="24"/>
    </row>
    <row r="59" spans="1:13" s="25" customFormat="1" ht="63">
      <c r="A59" s="104" t="s">
        <v>329</v>
      </c>
      <c r="B59" s="100"/>
      <c r="C59" s="101" t="s">
        <v>272</v>
      </c>
      <c r="D59" s="101" t="s">
        <v>311</v>
      </c>
      <c r="E59" s="100" t="s">
        <v>328</v>
      </c>
      <c r="F59" s="100">
        <v>200</v>
      </c>
      <c r="G59" s="55">
        <v>40049.1</v>
      </c>
      <c r="H59" s="55">
        <v>31878.3</v>
      </c>
      <c r="I59" s="26"/>
      <c r="J59" s="24"/>
      <c r="K59" s="24"/>
      <c r="L59" s="24"/>
      <c r="M59" s="24"/>
    </row>
    <row r="60" spans="1:13" s="25" customFormat="1" ht="47.25">
      <c r="A60" s="104" t="s">
        <v>330</v>
      </c>
      <c r="B60" s="100"/>
      <c r="C60" s="101" t="s">
        <v>272</v>
      </c>
      <c r="D60" s="101" t="s">
        <v>311</v>
      </c>
      <c r="E60" s="100" t="s">
        <v>328</v>
      </c>
      <c r="F60" s="100">
        <v>800</v>
      </c>
      <c r="G60" s="55">
        <v>445</v>
      </c>
      <c r="H60" s="55">
        <v>443.9</v>
      </c>
      <c r="I60" s="26"/>
      <c r="J60" s="24"/>
      <c r="K60" s="24"/>
      <c r="L60" s="24"/>
      <c r="M60" s="24"/>
    </row>
    <row r="61" spans="1:13" s="25" customFormat="1" ht="94.5">
      <c r="A61" s="99" t="s">
        <v>331</v>
      </c>
      <c r="B61" s="100"/>
      <c r="C61" s="101" t="s">
        <v>272</v>
      </c>
      <c r="D61" s="101" t="s">
        <v>311</v>
      </c>
      <c r="E61" s="100" t="s">
        <v>332</v>
      </c>
      <c r="F61" s="100">
        <v>100</v>
      </c>
      <c r="G61" s="55">
        <v>3024.3</v>
      </c>
      <c r="H61" s="55">
        <v>3024.1</v>
      </c>
      <c r="I61" s="26"/>
      <c r="J61" s="24"/>
      <c r="K61" s="24"/>
      <c r="L61" s="24"/>
      <c r="M61" s="24"/>
    </row>
    <row r="62" spans="1:13" s="11" customFormat="1" ht="15.75">
      <c r="A62" s="115" t="s">
        <v>304</v>
      </c>
      <c r="B62" s="100"/>
      <c r="C62" s="101" t="s">
        <v>272</v>
      </c>
      <c r="D62" s="101" t="s">
        <v>311</v>
      </c>
      <c r="E62" s="100" t="s">
        <v>305</v>
      </c>
      <c r="F62" s="100"/>
      <c r="G62" s="55">
        <f>SUM(G63)</f>
        <v>1360.9</v>
      </c>
      <c r="H62" s="55">
        <f>SUM(H63)</f>
        <v>1360.8</v>
      </c>
      <c r="I62" s="26"/>
      <c r="J62" s="28"/>
      <c r="K62" s="28"/>
      <c r="L62" s="28"/>
      <c r="M62" s="28"/>
    </row>
    <row r="63" spans="1:13" s="11" customFormat="1" ht="15.75">
      <c r="A63" s="115" t="s">
        <v>306</v>
      </c>
      <c r="B63" s="100"/>
      <c r="C63" s="101" t="s">
        <v>272</v>
      </c>
      <c r="D63" s="101" t="s">
        <v>311</v>
      </c>
      <c r="E63" s="100" t="s">
        <v>307</v>
      </c>
      <c r="F63" s="100"/>
      <c r="G63" s="55">
        <f>SUM(G64:G66)</f>
        <v>1360.9</v>
      </c>
      <c r="H63" s="55">
        <f>SUM(H64:H66)</f>
        <v>1360.8</v>
      </c>
      <c r="I63" s="26"/>
      <c r="J63" s="28"/>
      <c r="K63" s="28"/>
      <c r="L63" s="28"/>
      <c r="M63" s="28"/>
    </row>
    <row r="64" spans="1:13" s="25" customFormat="1" ht="47.25">
      <c r="A64" s="104" t="s">
        <v>333</v>
      </c>
      <c r="B64" s="100"/>
      <c r="C64" s="101" t="s">
        <v>272</v>
      </c>
      <c r="D64" s="101" t="s">
        <v>311</v>
      </c>
      <c r="E64" s="100" t="s">
        <v>334</v>
      </c>
      <c r="F64" s="100">
        <v>200</v>
      </c>
      <c r="G64" s="55">
        <v>730</v>
      </c>
      <c r="H64" s="55">
        <v>730</v>
      </c>
      <c r="I64" s="26"/>
      <c r="J64" s="24"/>
      <c r="K64" s="24"/>
      <c r="L64" s="24"/>
      <c r="M64" s="24"/>
    </row>
    <row r="65" spans="1:13" s="25" customFormat="1" ht="31.5">
      <c r="A65" s="103" t="s">
        <v>335</v>
      </c>
      <c r="B65" s="100"/>
      <c r="C65" s="101" t="s">
        <v>272</v>
      </c>
      <c r="D65" s="101" t="s">
        <v>311</v>
      </c>
      <c r="E65" s="100" t="s">
        <v>334</v>
      </c>
      <c r="F65" s="100">
        <v>300</v>
      </c>
      <c r="G65" s="55">
        <v>542.5</v>
      </c>
      <c r="H65" s="55">
        <v>542.5</v>
      </c>
      <c r="I65" s="26"/>
      <c r="J65" s="24"/>
      <c r="K65" s="24"/>
      <c r="L65" s="24"/>
      <c r="M65" s="24"/>
    </row>
    <row r="66" spans="1:13" s="25" customFormat="1" ht="31.5">
      <c r="A66" s="103" t="s">
        <v>336</v>
      </c>
      <c r="B66" s="100"/>
      <c r="C66" s="101" t="s">
        <v>272</v>
      </c>
      <c r="D66" s="101" t="s">
        <v>311</v>
      </c>
      <c r="E66" s="100" t="s">
        <v>334</v>
      </c>
      <c r="F66" s="100">
        <v>800</v>
      </c>
      <c r="G66" s="55">
        <v>88.4</v>
      </c>
      <c r="H66" s="55">
        <v>88.3</v>
      </c>
      <c r="I66" s="26"/>
      <c r="J66" s="24"/>
      <c r="K66" s="24"/>
      <c r="L66" s="24"/>
      <c r="M66" s="24"/>
    </row>
    <row r="67" spans="1:13" s="25" customFormat="1" ht="18" customHeight="1">
      <c r="A67" s="94" t="s">
        <v>337</v>
      </c>
      <c r="B67" s="95"/>
      <c r="C67" s="96" t="s">
        <v>338</v>
      </c>
      <c r="D67" s="96" t="s">
        <v>273</v>
      </c>
      <c r="E67" s="100"/>
      <c r="F67" s="100"/>
      <c r="G67" s="98">
        <f>SUM(G68,G74,G85,G96)</f>
        <v>11535.2</v>
      </c>
      <c r="H67" s="98">
        <f>SUM(H68,H74,H85,H96)</f>
        <v>11532.6</v>
      </c>
      <c r="I67" s="26"/>
      <c r="J67" s="24"/>
      <c r="K67" s="24"/>
      <c r="L67" s="24"/>
      <c r="M67" s="24"/>
    </row>
    <row r="68" spans="1:13" s="25" customFormat="1" ht="15.75">
      <c r="A68" s="94" t="s">
        <v>339</v>
      </c>
      <c r="B68" s="95"/>
      <c r="C68" s="96" t="s">
        <v>338</v>
      </c>
      <c r="D68" s="96" t="s">
        <v>286</v>
      </c>
      <c r="E68" s="95"/>
      <c r="F68" s="95"/>
      <c r="G68" s="98">
        <f>SUM(G69)</f>
        <v>2210.1</v>
      </c>
      <c r="H68" s="98">
        <f>SUM(H69)</f>
        <v>2210</v>
      </c>
      <c r="I68" s="26"/>
      <c r="J68" s="24"/>
      <c r="K68" s="24"/>
      <c r="L68" s="24"/>
      <c r="M68" s="24"/>
    </row>
    <row r="69" spans="1:13" s="27" customFormat="1" ht="31.5">
      <c r="A69" s="99" t="s">
        <v>276</v>
      </c>
      <c r="B69" s="100"/>
      <c r="C69" s="101" t="s">
        <v>338</v>
      </c>
      <c r="D69" s="101" t="s">
        <v>286</v>
      </c>
      <c r="E69" s="100" t="s">
        <v>277</v>
      </c>
      <c r="F69" s="102"/>
      <c r="G69" s="55">
        <f>SUM(G70)</f>
        <v>2210.1</v>
      </c>
      <c r="H69" s="55">
        <f>SUM(H70)</f>
        <v>2210</v>
      </c>
      <c r="I69" s="26"/>
      <c r="J69" s="24"/>
      <c r="K69" s="24"/>
      <c r="L69" s="24"/>
      <c r="M69" s="24"/>
    </row>
    <row r="70" spans="1:13" s="25" customFormat="1" ht="18.75">
      <c r="A70" s="99" t="s">
        <v>287</v>
      </c>
      <c r="B70" s="100"/>
      <c r="C70" s="101" t="s">
        <v>338</v>
      </c>
      <c r="D70" s="101" t="s">
        <v>286</v>
      </c>
      <c r="E70" s="100" t="s">
        <v>288</v>
      </c>
      <c r="F70" s="102"/>
      <c r="G70" s="55">
        <f>SUM(G71:G73)</f>
        <v>2210.1</v>
      </c>
      <c r="H70" s="55">
        <f>SUM(H71:H73)</f>
        <v>2210</v>
      </c>
      <c r="I70" s="26"/>
      <c r="J70" s="24"/>
      <c r="K70" s="24"/>
      <c r="L70" s="24"/>
      <c r="M70" s="24"/>
    </row>
    <row r="71" spans="1:13" s="25" customFormat="1" ht="94.5">
      <c r="A71" s="99" t="s">
        <v>1112</v>
      </c>
      <c r="B71" s="100"/>
      <c r="C71" s="101" t="s">
        <v>338</v>
      </c>
      <c r="D71" s="101" t="s">
        <v>286</v>
      </c>
      <c r="E71" s="100" t="s">
        <v>1111</v>
      </c>
      <c r="F71" s="100">
        <v>100</v>
      </c>
      <c r="G71" s="55">
        <v>166.5</v>
      </c>
      <c r="H71" s="55">
        <v>166.5</v>
      </c>
      <c r="I71" s="26"/>
      <c r="J71" s="24"/>
      <c r="K71" s="24"/>
      <c r="L71" s="24"/>
      <c r="M71" s="24"/>
    </row>
    <row r="72" spans="1:13" s="25" customFormat="1" ht="157.5">
      <c r="A72" s="103" t="s">
        <v>340</v>
      </c>
      <c r="B72" s="100"/>
      <c r="C72" s="101" t="s">
        <v>338</v>
      </c>
      <c r="D72" s="101" t="s">
        <v>286</v>
      </c>
      <c r="E72" s="100" t="s">
        <v>341</v>
      </c>
      <c r="F72" s="100">
        <v>100</v>
      </c>
      <c r="G72" s="55">
        <v>2003.7</v>
      </c>
      <c r="H72" s="55">
        <v>2003.6</v>
      </c>
      <c r="I72" s="26"/>
      <c r="J72" s="24"/>
      <c r="K72" s="24"/>
      <c r="L72" s="24"/>
      <c r="M72" s="24"/>
    </row>
    <row r="73" spans="1:13" s="25" customFormat="1" ht="110.25">
      <c r="A73" s="104" t="s">
        <v>342</v>
      </c>
      <c r="B73" s="100"/>
      <c r="C73" s="101" t="s">
        <v>338</v>
      </c>
      <c r="D73" s="101" t="s">
        <v>286</v>
      </c>
      <c r="E73" s="100" t="s">
        <v>341</v>
      </c>
      <c r="F73" s="100">
        <v>200</v>
      </c>
      <c r="G73" s="55">
        <v>39.9</v>
      </c>
      <c r="H73" s="55">
        <v>39.9</v>
      </c>
      <c r="I73" s="26"/>
      <c r="J73" s="24"/>
      <c r="K73" s="24"/>
      <c r="L73" s="24"/>
      <c r="M73" s="24"/>
    </row>
    <row r="74" spans="1:13" s="25" customFormat="1" ht="15.75">
      <c r="A74" s="94" t="s">
        <v>1001</v>
      </c>
      <c r="B74" s="95"/>
      <c r="C74" s="96" t="s">
        <v>338</v>
      </c>
      <c r="D74" s="96" t="s">
        <v>343</v>
      </c>
      <c r="E74" s="95"/>
      <c r="F74" s="95"/>
      <c r="G74" s="98">
        <f>SUM(G75,G81)</f>
        <v>7073.9</v>
      </c>
      <c r="H74" s="98">
        <f>SUM(H75,H81)</f>
        <v>7072.6</v>
      </c>
      <c r="I74" s="26"/>
      <c r="J74" s="24"/>
      <c r="K74" s="24"/>
      <c r="L74" s="24"/>
      <c r="M74" s="24"/>
    </row>
    <row r="75" spans="1:13" s="25" customFormat="1" ht="31.5">
      <c r="A75" s="15" t="s">
        <v>344</v>
      </c>
      <c r="B75" s="100"/>
      <c r="C75" s="101" t="s">
        <v>338</v>
      </c>
      <c r="D75" s="101" t="s">
        <v>343</v>
      </c>
      <c r="E75" s="100" t="s">
        <v>345</v>
      </c>
      <c r="F75" s="100"/>
      <c r="G75" s="55">
        <f>SUM(G76)</f>
        <v>402.3</v>
      </c>
      <c r="H75" s="55">
        <f>SUM(H76)</f>
        <v>401.3</v>
      </c>
      <c r="I75" s="26"/>
      <c r="J75" s="24"/>
      <c r="K75" s="24"/>
      <c r="L75" s="24"/>
      <c r="M75" s="24"/>
    </row>
    <row r="76" spans="1:13" s="25" customFormat="1" ht="78.75">
      <c r="A76" s="103" t="s">
        <v>346</v>
      </c>
      <c r="B76" s="100"/>
      <c r="C76" s="101" t="s">
        <v>338</v>
      </c>
      <c r="D76" s="101" t="s">
        <v>343</v>
      </c>
      <c r="E76" s="116" t="s">
        <v>347</v>
      </c>
      <c r="F76" s="100"/>
      <c r="G76" s="55">
        <f>SUM(G77,G79)</f>
        <v>402.3</v>
      </c>
      <c r="H76" s="55">
        <f>SUM(H77,H79)</f>
        <v>401.3</v>
      </c>
      <c r="I76" s="26"/>
      <c r="J76" s="24"/>
      <c r="K76" s="24"/>
      <c r="L76" s="24"/>
      <c r="M76" s="24"/>
    </row>
    <row r="77" spans="1:13" s="25" customFormat="1" ht="78.75">
      <c r="A77" s="103" t="s">
        <v>348</v>
      </c>
      <c r="B77" s="100"/>
      <c r="C77" s="101" t="s">
        <v>338</v>
      </c>
      <c r="D77" s="101" t="s">
        <v>343</v>
      </c>
      <c r="E77" s="117" t="s">
        <v>349</v>
      </c>
      <c r="F77" s="100"/>
      <c r="G77" s="55">
        <f>SUM(G78)</f>
        <v>377.3</v>
      </c>
      <c r="H77" s="55">
        <f>SUM(H78)</f>
        <v>377.1</v>
      </c>
      <c r="I77" s="26"/>
      <c r="J77" s="24"/>
      <c r="K77" s="24"/>
      <c r="L77" s="24"/>
      <c r="M77" s="24"/>
    </row>
    <row r="78" spans="1:13" s="25" customFormat="1" ht="94.5">
      <c r="A78" s="103" t="s">
        <v>350</v>
      </c>
      <c r="B78" s="100"/>
      <c r="C78" s="101" t="s">
        <v>338</v>
      </c>
      <c r="D78" s="101" t="s">
        <v>343</v>
      </c>
      <c r="E78" s="118" t="s">
        <v>351</v>
      </c>
      <c r="F78" s="119">
        <v>200</v>
      </c>
      <c r="G78" s="55">
        <v>377.3</v>
      </c>
      <c r="H78" s="55">
        <v>377.1</v>
      </c>
      <c r="I78" s="26"/>
      <c r="J78" s="24"/>
      <c r="K78" s="24"/>
      <c r="L78" s="24"/>
      <c r="M78" s="24"/>
    </row>
    <row r="79" spans="1:13" s="25" customFormat="1" ht="47.25">
      <c r="A79" s="15" t="s">
        <v>352</v>
      </c>
      <c r="B79" s="100"/>
      <c r="C79" s="101" t="s">
        <v>338</v>
      </c>
      <c r="D79" s="101" t="s">
        <v>343</v>
      </c>
      <c r="E79" s="100" t="s">
        <v>353</v>
      </c>
      <c r="F79" s="119"/>
      <c r="G79" s="55">
        <f>SUM(G80)</f>
        <v>25</v>
      </c>
      <c r="H79" s="55">
        <f>SUM(H80)</f>
        <v>24.2</v>
      </c>
      <c r="I79" s="26"/>
      <c r="J79" s="24"/>
      <c r="K79" s="24"/>
      <c r="L79" s="24"/>
      <c r="M79" s="24"/>
    </row>
    <row r="80" spans="1:13" s="25" customFormat="1" ht="63">
      <c r="A80" s="103" t="s">
        <v>354</v>
      </c>
      <c r="B80" s="100"/>
      <c r="C80" s="101" t="s">
        <v>338</v>
      </c>
      <c r="D80" s="101" t="s">
        <v>343</v>
      </c>
      <c r="E80" s="118" t="s">
        <v>355</v>
      </c>
      <c r="F80" s="119">
        <v>200</v>
      </c>
      <c r="G80" s="55">
        <v>25</v>
      </c>
      <c r="H80" s="55">
        <v>24.2</v>
      </c>
      <c r="I80" s="26"/>
      <c r="J80" s="24"/>
      <c r="K80" s="24"/>
      <c r="L80" s="24"/>
      <c r="M80" s="24"/>
    </row>
    <row r="81" spans="1:13" s="25" customFormat="1" ht="31.5">
      <c r="A81" s="115" t="s">
        <v>322</v>
      </c>
      <c r="B81" s="100"/>
      <c r="C81" s="101" t="s">
        <v>338</v>
      </c>
      <c r="D81" s="101" t="s">
        <v>343</v>
      </c>
      <c r="E81" s="100" t="s">
        <v>323</v>
      </c>
      <c r="F81" s="100"/>
      <c r="G81" s="55">
        <f>SUM(G82:G84)</f>
        <v>6671.5999999999995</v>
      </c>
      <c r="H81" s="55">
        <f>SUM(H82:H84)</f>
        <v>6671.3</v>
      </c>
      <c r="I81" s="26"/>
      <c r="J81" s="24"/>
      <c r="K81" s="24"/>
      <c r="L81" s="24"/>
      <c r="M81" s="24"/>
    </row>
    <row r="82" spans="1:13" s="25" customFormat="1" ht="88.5" customHeight="1">
      <c r="A82" s="115" t="s">
        <v>283</v>
      </c>
      <c r="B82" s="100"/>
      <c r="C82" s="101" t="s">
        <v>338</v>
      </c>
      <c r="D82" s="101" t="s">
        <v>343</v>
      </c>
      <c r="E82" s="100" t="s">
        <v>324</v>
      </c>
      <c r="F82" s="100">
        <v>100</v>
      </c>
      <c r="G82" s="55">
        <v>190.9</v>
      </c>
      <c r="H82" s="55">
        <v>190.8</v>
      </c>
      <c r="I82" s="26"/>
      <c r="J82" s="24"/>
      <c r="K82" s="24"/>
      <c r="L82" s="24"/>
      <c r="M82" s="24"/>
    </row>
    <row r="83" spans="1:13" s="25" customFormat="1" ht="94.5">
      <c r="A83" s="103" t="s">
        <v>356</v>
      </c>
      <c r="B83" s="100"/>
      <c r="C83" s="101" t="s">
        <v>338</v>
      </c>
      <c r="D83" s="101" t="s">
        <v>343</v>
      </c>
      <c r="E83" s="100" t="s">
        <v>357</v>
      </c>
      <c r="F83" s="100">
        <v>100</v>
      </c>
      <c r="G83" s="55">
        <v>6480.7</v>
      </c>
      <c r="H83" s="55">
        <v>6480.5</v>
      </c>
      <c r="I83" s="26"/>
      <c r="J83" s="24"/>
      <c r="K83" s="24"/>
      <c r="L83" s="24"/>
      <c r="M83" s="24"/>
    </row>
    <row r="84" spans="1:13" s="25" customFormat="1" ht="66.75" customHeight="1">
      <c r="A84" s="103" t="s">
        <v>358</v>
      </c>
      <c r="B84" s="100"/>
      <c r="C84" s="101" t="s">
        <v>338</v>
      </c>
      <c r="D84" s="101" t="s">
        <v>343</v>
      </c>
      <c r="E84" s="100" t="s">
        <v>357</v>
      </c>
      <c r="F84" s="100">
        <v>200</v>
      </c>
      <c r="G84" s="55">
        <v>0</v>
      </c>
      <c r="H84" s="55">
        <v>0</v>
      </c>
      <c r="I84" s="26"/>
      <c r="J84" s="24"/>
      <c r="K84" s="24"/>
      <c r="L84" s="24"/>
      <c r="M84" s="24"/>
    </row>
    <row r="85" spans="1:13" s="25" customFormat="1" ht="47.25">
      <c r="A85" s="94" t="s">
        <v>1002</v>
      </c>
      <c r="B85" s="95"/>
      <c r="C85" s="96" t="s">
        <v>338</v>
      </c>
      <c r="D85" s="96" t="s">
        <v>359</v>
      </c>
      <c r="E85" s="95"/>
      <c r="F85" s="95"/>
      <c r="G85" s="98">
        <f>SUM(G86)</f>
        <v>2141.1999999999998</v>
      </c>
      <c r="H85" s="98">
        <f>SUM(H86)</f>
        <v>2140.2999999999997</v>
      </c>
      <c r="I85" s="26"/>
      <c r="J85" s="24"/>
      <c r="K85" s="24"/>
      <c r="L85" s="24"/>
      <c r="M85" s="24"/>
    </row>
    <row r="86" spans="1:13" s="25" customFormat="1" ht="31.5">
      <c r="A86" s="15" t="s">
        <v>344</v>
      </c>
      <c r="B86" s="100"/>
      <c r="C86" s="101" t="s">
        <v>338</v>
      </c>
      <c r="D86" s="101" t="s">
        <v>359</v>
      </c>
      <c r="E86" s="100" t="s">
        <v>345</v>
      </c>
      <c r="F86" s="100"/>
      <c r="G86" s="55">
        <f>SUM(G87)</f>
        <v>2141.1999999999998</v>
      </c>
      <c r="H86" s="55">
        <f>SUM(H87)</f>
        <v>2140.2999999999997</v>
      </c>
      <c r="I86" s="26"/>
      <c r="J86" s="24"/>
      <c r="K86" s="24"/>
      <c r="L86" s="24"/>
      <c r="M86" s="24"/>
    </row>
    <row r="87" spans="1:13" s="25" customFormat="1" ht="31.5">
      <c r="A87" s="15" t="s">
        <v>360</v>
      </c>
      <c r="B87" s="100"/>
      <c r="C87" s="101" t="s">
        <v>338</v>
      </c>
      <c r="D87" s="101" t="s">
        <v>359</v>
      </c>
      <c r="E87" s="100" t="s">
        <v>361</v>
      </c>
      <c r="F87" s="100"/>
      <c r="G87" s="55">
        <f>SUM(G88,G90,G92,G94)</f>
        <v>2141.1999999999998</v>
      </c>
      <c r="H87" s="55">
        <f>SUM(H88,H90,H92,H94)</f>
        <v>2140.2999999999997</v>
      </c>
      <c r="I87" s="26"/>
      <c r="J87" s="24"/>
      <c r="K87" s="24"/>
      <c r="L87" s="24"/>
      <c r="M87" s="24"/>
    </row>
    <row r="88" spans="1:13" s="25" customFormat="1" ht="47.25">
      <c r="A88" s="15" t="s">
        <v>362</v>
      </c>
      <c r="B88" s="100"/>
      <c r="C88" s="101" t="s">
        <v>338</v>
      </c>
      <c r="D88" s="101" t="s">
        <v>359</v>
      </c>
      <c r="E88" s="100" t="s">
        <v>363</v>
      </c>
      <c r="F88" s="100"/>
      <c r="G88" s="55">
        <f>SUM(G89)</f>
        <v>1375</v>
      </c>
      <c r="H88" s="55">
        <f>SUM(H89)</f>
        <v>1375</v>
      </c>
      <c r="I88" s="26"/>
      <c r="J88" s="24"/>
      <c r="K88" s="24"/>
      <c r="L88" s="24"/>
      <c r="M88" s="24"/>
    </row>
    <row r="89" spans="1:13" s="25" customFormat="1" ht="47.25">
      <c r="A89" s="103" t="s">
        <v>364</v>
      </c>
      <c r="B89" s="100"/>
      <c r="C89" s="101" t="s">
        <v>338</v>
      </c>
      <c r="D89" s="101" t="s">
        <v>359</v>
      </c>
      <c r="E89" s="100" t="s">
        <v>365</v>
      </c>
      <c r="F89" s="100">
        <v>800</v>
      </c>
      <c r="G89" s="55">
        <v>1375</v>
      </c>
      <c r="H89" s="55">
        <v>1375</v>
      </c>
      <c r="I89" s="26"/>
      <c r="J89" s="24"/>
      <c r="K89" s="24"/>
      <c r="L89" s="24"/>
      <c r="M89" s="24"/>
    </row>
    <row r="90" spans="1:13" s="25" customFormat="1" ht="31.5">
      <c r="A90" s="15" t="s">
        <v>366</v>
      </c>
      <c r="B90" s="100"/>
      <c r="C90" s="101" t="s">
        <v>338</v>
      </c>
      <c r="D90" s="101" t="s">
        <v>359</v>
      </c>
      <c r="E90" s="100" t="s">
        <v>367</v>
      </c>
      <c r="F90" s="119"/>
      <c r="G90" s="55">
        <f>SUM(G91)</f>
        <v>287</v>
      </c>
      <c r="H90" s="55">
        <f>SUM(H91)</f>
        <v>287</v>
      </c>
      <c r="I90" s="26"/>
      <c r="J90" s="24"/>
      <c r="K90" s="24"/>
      <c r="L90" s="24"/>
      <c r="M90" s="24"/>
    </row>
    <row r="91" spans="1:13" s="25" customFormat="1" ht="63">
      <c r="A91" s="103" t="s">
        <v>368</v>
      </c>
      <c r="B91" s="100"/>
      <c r="C91" s="101" t="s">
        <v>338</v>
      </c>
      <c r="D91" s="101" t="s">
        <v>359</v>
      </c>
      <c r="E91" s="120" t="s">
        <v>369</v>
      </c>
      <c r="F91" s="119">
        <v>200</v>
      </c>
      <c r="G91" s="55">
        <v>287</v>
      </c>
      <c r="H91" s="55">
        <v>287</v>
      </c>
      <c r="I91" s="26"/>
      <c r="J91" s="24"/>
      <c r="K91" s="24"/>
      <c r="L91" s="24"/>
      <c r="M91" s="24"/>
    </row>
    <row r="92" spans="1:13" s="25" customFormat="1" ht="47.25">
      <c r="A92" s="15" t="s">
        <v>370</v>
      </c>
      <c r="B92" s="100"/>
      <c r="C92" s="101" t="s">
        <v>338</v>
      </c>
      <c r="D92" s="101" t="s">
        <v>359</v>
      </c>
      <c r="E92" s="100" t="s">
        <v>371</v>
      </c>
      <c r="F92" s="119"/>
      <c r="G92" s="55">
        <f>SUM(G93)</f>
        <v>25</v>
      </c>
      <c r="H92" s="55">
        <f>SUM(H93)</f>
        <v>24.1</v>
      </c>
      <c r="I92" s="26"/>
      <c r="J92" s="24"/>
      <c r="K92" s="24"/>
      <c r="L92" s="24"/>
      <c r="M92" s="24"/>
    </row>
    <row r="93" spans="1:13" s="25" customFormat="1" ht="63">
      <c r="A93" s="103" t="s">
        <v>372</v>
      </c>
      <c r="B93" s="100"/>
      <c r="C93" s="101" t="s">
        <v>338</v>
      </c>
      <c r="D93" s="101" t="s">
        <v>359</v>
      </c>
      <c r="E93" s="120" t="s">
        <v>373</v>
      </c>
      <c r="F93" s="119">
        <v>200</v>
      </c>
      <c r="G93" s="55">
        <v>25</v>
      </c>
      <c r="H93" s="55">
        <v>24.1</v>
      </c>
      <c r="I93" s="26"/>
      <c r="J93" s="24"/>
      <c r="K93" s="24"/>
      <c r="L93" s="24"/>
      <c r="M93" s="24"/>
    </row>
    <row r="94" spans="1:13" s="25" customFormat="1" ht="47.25">
      <c r="A94" s="103" t="s">
        <v>1026</v>
      </c>
      <c r="B94" s="100"/>
      <c r="C94" s="101" t="s">
        <v>338</v>
      </c>
      <c r="D94" s="101" t="s">
        <v>359</v>
      </c>
      <c r="E94" s="120" t="s">
        <v>1025</v>
      </c>
      <c r="F94" s="119"/>
      <c r="G94" s="55">
        <f>SUM(G95)</f>
        <v>454.2</v>
      </c>
      <c r="H94" s="55">
        <f>SUM(H95)</f>
        <v>454.2</v>
      </c>
      <c r="I94" s="26"/>
      <c r="J94" s="24"/>
      <c r="K94" s="24"/>
      <c r="L94" s="24"/>
      <c r="M94" s="24"/>
    </row>
    <row r="95" spans="1:13" s="25" customFormat="1" ht="63">
      <c r="A95" s="103" t="s">
        <v>1027</v>
      </c>
      <c r="B95" s="100"/>
      <c r="C95" s="101" t="s">
        <v>338</v>
      </c>
      <c r="D95" s="101" t="s">
        <v>359</v>
      </c>
      <c r="E95" s="120" t="s">
        <v>1024</v>
      </c>
      <c r="F95" s="119">
        <v>200</v>
      </c>
      <c r="G95" s="55">
        <v>454.2</v>
      </c>
      <c r="H95" s="55">
        <v>454.2</v>
      </c>
      <c r="I95" s="26"/>
      <c r="J95" s="24"/>
      <c r="K95" s="24"/>
      <c r="L95" s="24"/>
      <c r="M95" s="24"/>
    </row>
    <row r="96" spans="1:13" s="25" customFormat="1" ht="31.5">
      <c r="A96" s="94" t="s">
        <v>374</v>
      </c>
      <c r="B96" s="95"/>
      <c r="C96" s="96" t="s">
        <v>338</v>
      </c>
      <c r="D96" s="96">
        <v>14</v>
      </c>
      <c r="E96" s="95"/>
      <c r="F96" s="95"/>
      <c r="G96" s="98">
        <f>SUM(G97,G100)</f>
        <v>110</v>
      </c>
      <c r="H96" s="98">
        <f>SUM(H97,H100)</f>
        <v>109.7</v>
      </c>
      <c r="I96" s="26"/>
      <c r="J96" s="24"/>
      <c r="K96" s="24"/>
      <c r="L96" s="24"/>
      <c r="M96" s="24"/>
    </row>
    <row r="97" spans="1:13" s="25" customFormat="1" ht="63">
      <c r="A97" s="99" t="s">
        <v>375</v>
      </c>
      <c r="B97" s="100"/>
      <c r="C97" s="101" t="s">
        <v>338</v>
      </c>
      <c r="D97" s="101">
        <v>14</v>
      </c>
      <c r="E97" s="100" t="s">
        <v>376</v>
      </c>
      <c r="F97" s="100"/>
      <c r="G97" s="55">
        <f>G98</f>
        <v>10</v>
      </c>
      <c r="H97" s="55">
        <f>H98</f>
        <v>9.6999999999999993</v>
      </c>
      <c r="I97" s="26"/>
      <c r="J97" s="24"/>
      <c r="K97" s="24"/>
      <c r="L97" s="24"/>
      <c r="M97" s="24"/>
    </row>
    <row r="98" spans="1:13" s="25" customFormat="1" ht="63">
      <c r="A98" s="121" t="s">
        <v>740</v>
      </c>
      <c r="B98" s="105"/>
      <c r="C98" s="101" t="s">
        <v>338</v>
      </c>
      <c r="D98" s="101">
        <v>14</v>
      </c>
      <c r="E98" s="100" t="s">
        <v>738</v>
      </c>
      <c r="F98" s="100"/>
      <c r="G98" s="55">
        <f>G99</f>
        <v>10</v>
      </c>
      <c r="H98" s="55">
        <f>H99</f>
        <v>9.6999999999999993</v>
      </c>
      <c r="I98" s="26"/>
      <c r="J98" s="24"/>
      <c r="K98" s="24"/>
      <c r="L98" s="24"/>
      <c r="M98" s="24"/>
    </row>
    <row r="99" spans="1:13" s="25" customFormat="1" ht="78.75">
      <c r="A99" s="104" t="s">
        <v>377</v>
      </c>
      <c r="B99" s="105"/>
      <c r="C99" s="122" t="s">
        <v>338</v>
      </c>
      <c r="D99" s="122">
        <v>14</v>
      </c>
      <c r="E99" s="105" t="s">
        <v>739</v>
      </c>
      <c r="F99" s="100">
        <v>200</v>
      </c>
      <c r="G99" s="55">
        <v>10</v>
      </c>
      <c r="H99" s="55">
        <v>9.6999999999999993</v>
      </c>
      <c r="I99" s="26"/>
      <c r="J99" s="24"/>
      <c r="K99" s="24"/>
      <c r="L99" s="24"/>
      <c r="M99" s="24"/>
    </row>
    <row r="100" spans="1:13" s="25" customFormat="1" ht="47.25">
      <c r="A100" s="15" t="s">
        <v>378</v>
      </c>
      <c r="B100" s="100"/>
      <c r="C100" s="101" t="s">
        <v>338</v>
      </c>
      <c r="D100" s="101" t="s">
        <v>379</v>
      </c>
      <c r="E100" s="100" t="s">
        <v>380</v>
      </c>
      <c r="F100" s="119"/>
      <c r="G100" s="55">
        <f t="shared" ref="G100:H102" si="2">SUM(G101)</f>
        <v>100</v>
      </c>
      <c r="H100" s="55">
        <f t="shared" si="2"/>
        <v>100</v>
      </c>
      <c r="I100" s="26"/>
      <c r="J100" s="24"/>
      <c r="K100" s="24"/>
      <c r="L100" s="24"/>
      <c r="M100" s="24"/>
    </row>
    <row r="101" spans="1:13" s="25" customFormat="1" ht="31.5">
      <c r="A101" s="15" t="s">
        <v>381</v>
      </c>
      <c r="B101" s="100"/>
      <c r="C101" s="101" t="s">
        <v>338</v>
      </c>
      <c r="D101" s="101" t="s">
        <v>379</v>
      </c>
      <c r="E101" s="100" t="s">
        <v>382</v>
      </c>
      <c r="F101" s="119"/>
      <c r="G101" s="55">
        <f t="shared" si="2"/>
        <v>100</v>
      </c>
      <c r="H101" s="55">
        <f t="shared" si="2"/>
        <v>100</v>
      </c>
      <c r="I101" s="26"/>
      <c r="J101" s="24"/>
      <c r="K101" s="24"/>
      <c r="L101" s="24"/>
      <c r="M101" s="24"/>
    </row>
    <row r="102" spans="1:13" s="25" customFormat="1" ht="47.25">
      <c r="A102" s="15" t="s">
        <v>383</v>
      </c>
      <c r="B102" s="100"/>
      <c r="C102" s="101" t="s">
        <v>338</v>
      </c>
      <c r="D102" s="101" t="s">
        <v>379</v>
      </c>
      <c r="E102" s="100" t="s">
        <v>384</v>
      </c>
      <c r="F102" s="119"/>
      <c r="G102" s="55">
        <f t="shared" si="2"/>
        <v>100</v>
      </c>
      <c r="H102" s="55">
        <f t="shared" si="2"/>
        <v>100</v>
      </c>
      <c r="I102" s="26"/>
      <c r="J102" s="24"/>
      <c r="K102" s="24"/>
      <c r="L102" s="24"/>
      <c r="M102" s="24"/>
    </row>
    <row r="103" spans="1:13" s="25" customFormat="1" ht="110.25">
      <c r="A103" s="103" t="s">
        <v>385</v>
      </c>
      <c r="B103" s="123"/>
      <c r="C103" s="124" t="s">
        <v>338</v>
      </c>
      <c r="D103" s="124" t="s">
        <v>379</v>
      </c>
      <c r="E103" s="125" t="s">
        <v>386</v>
      </c>
      <c r="F103" s="100">
        <v>200</v>
      </c>
      <c r="G103" s="55">
        <v>100</v>
      </c>
      <c r="H103" s="55">
        <v>100</v>
      </c>
      <c r="I103" s="26"/>
      <c r="J103" s="24"/>
      <c r="K103" s="24"/>
      <c r="L103" s="24"/>
      <c r="M103" s="24"/>
    </row>
    <row r="104" spans="1:13" s="25" customFormat="1" ht="15.75">
      <c r="A104" s="94" t="s">
        <v>387</v>
      </c>
      <c r="B104" s="95"/>
      <c r="C104" s="96" t="s">
        <v>286</v>
      </c>
      <c r="D104" s="96" t="s">
        <v>273</v>
      </c>
      <c r="E104" s="95"/>
      <c r="F104" s="95"/>
      <c r="G104" s="98">
        <f>SUM(G105,G116)</f>
        <v>68949</v>
      </c>
      <c r="H104" s="98">
        <f>SUM(H105,H116)</f>
        <v>60101.5</v>
      </c>
      <c r="I104" s="26"/>
      <c r="J104" s="24"/>
      <c r="K104" s="24"/>
      <c r="L104" s="24"/>
      <c r="M104" s="24"/>
    </row>
    <row r="105" spans="1:13" s="25" customFormat="1" ht="15.75">
      <c r="A105" s="94" t="s">
        <v>388</v>
      </c>
      <c r="B105" s="95"/>
      <c r="C105" s="96" t="s">
        <v>286</v>
      </c>
      <c r="D105" s="96" t="s">
        <v>389</v>
      </c>
      <c r="E105" s="95"/>
      <c r="F105" s="95"/>
      <c r="G105" s="98">
        <f>SUM(G106)</f>
        <v>24525.800000000003</v>
      </c>
      <c r="H105" s="98">
        <f>SUM(H106)</f>
        <v>19674.7</v>
      </c>
      <c r="I105" s="26"/>
      <c r="J105" s="24"/>
      <c r="K105" s="24"/>
      <c r="L105" s="24"/>
      <c r="M105" s="24"/>
    </row>
    <row r="106" spans="1:13" s="25" customFormat="1" ht="47.25">
      <c r="A106" s="99" t="s">
        <v>390</v>
      </c>
      <c r="B106" s="100"/>
      <c r="C106" s="101" t="s">
        <v>286</v>
      </c>
      <c r="D106" s="101" t="s">
        <v>389</v>
      </c>
      <c r="E106" s="100" t="s">
        <v>391</v>
      </c>
      <c r="F106" s="100"/>
      <c r="G106" s="55">
        <f>SUM(G107,G110)</f>
        <v>24525.800000000003</v>
      </c>
      <c r="H106" s="55">
        <f>SUM(H107,H110)</f>
        <v>19674.7</v>
      </c>
      <c r="I106" s="26"/>
      <c r="J106" s="24"/>
      <c r="K106" s="24"/>
      <c r="L106" s="24"/>
      <c r="M106" s="24"/>
    </row>
    <row r="107" spans="1:13" s="25" customFormat="1" ht="15.75">
      <c r="A107" s="99" t="s">
        <v>392</v>
      </c>
      <c r="B107" s="100"/>
      <c r="C107" s="101" t="s">
        <v>286</v>
      </c>
      <c r="D107" s="101" t="s">
        <v>389</v>
      </c>
      <c r="E107" s="100" t="s">
        <v>393</v>
      </c>
      <c r="F107" s="100"/>
      <c r="G107" s="55">
        <f>SUM(G108)</f>
        <v>17572.7</v>
      </c>
      <c r="H107" s="55">
        <f>SUM(H108)</f>
        <v>17572.7</v>
      </c>
      <c r="I107" s="26"/>
      <c r="J107" s="24"/>
      <c r="K107" s="24"/>
      <c r="L107" s="24"/>
      <c r="M107" s="24"/>
    </row>
    <row r="108" spans="1:13" s="25" customFormat="1" ht="31.5">
      <c r="A108" s="99" t="s">
        <v>394</v>
      </c>
      <c r="B108" s="100"/>
      <c r="C108" s="101" t="s">
        <v>286</v>
      </c>
      <c r="D108" s="101" t="s">
        <v>389</v>
      </c>
      <c r="E108" s="100" t="s">
        <v>395</v>
      </c>
      <c r="F108" s="100"/>
      <c r="G108" s="55">
        <f>SUM(G109)</f>
        <v>17572.7</v>
      </c>
      <c r="H108" s="55">
        <f>SUM(H109)</f>
        <v>17572.7</v>
      </c>
      <c r="I108" s="26"/>
      <c r="J108" s="24"/>
      <c r="K108" s="24"/>
      <c r="L108" s="24"/>
      <c r="M108" s="24"/>
    </row>
    <row r="109" spans="1:13" s="25" customFormat="1" ht="47.25">
      <c r="A109" s="104" t="s">
        <v>396</v>
      </c>
      <c r="B109" s="100"/>
      <c r="C109" s="101" t="s">
        <v>286</v>
      </c>
      <c r="D109" s="101" t="s">
        <v>389</v>
      </c>
      <c r="E109" s="100" t="s">
        <v>397</v>
      </c>
      <c r="F109" s="100">
        <v>200</v>
      </c>
      <c r="G109" s="55">
        <v>17572.7</v>
      </c>
      <c r="H109" s="55">
        <v>17572.7</v>
      </c>
      <c r="I109" s="26"/>
      <c r="J109" s="24"/>
      <c r="K109" s="24"/>
      <c r="L109" s="24"/>
      <c r="M109" s="24"/>
    </row>
    <row r="110" spans="1:13" s="25" customFormat="1" ht="15.75">
      <c r="A110" s="104" t="s">
        <v>398</v>
      </c>
      <c r="B110" s="100"/>
      <c r="C110" s="101" t="s">
        <v>286</v>
      </c>
      <c r="D110" s="101" t="s">
        <v>389</v>
      </c>
      <c r="E110" s="100" t="s">
        <v>399</v>
      </c>
      <c r="F110" s="100"/>
      <c r="G110" s="55">
        <f>SUM(G111,G113)</f>
        <v>6953.1</v>
      </c>
      <c r="H110" s="55">
        <f>SUM(H111,H113)</f>
        <v>2102</v>
      </c>
      <c r="I110" s="26"/>
      <c r="J110" s="24"/>
      <c r="K110" s="24"/>
      <c r="L110" s="24"/>
      <c r="M110" s="24"/>
    </row>
    <row r="111" spans="1:13" s="25" customFormat="1" ht="15.75">
      <c r="A111" s="104" t="s">
        <v>400</v>
      </c>
      <c r="B111" s="100"/>
      <c r="C111" s="101" t="s">
        <v>286</v>
      </c>
      <c r="D111" s="101" t="s">
        <v>389</v>
      </c>
      <c r="E111" s="100" t="s">
        <v>401</v>
      </c>
      <c r="F111" s="100"/>
      <c r="G111" s="55">
        <f>SUM(G112)</f>
        <v>1102</v>
      </c>
      <c r="H111" s="55">
        <f>SUM(H112)</f>
        <v>1102</v>
      </c>
      <c r="I111" s="26"/>
      <c r="J111" s="24"/>
      <c r="K111" s="24"/>
      <c r="L111" s="24"/>
      <c r="M111" s="24"/>
    </row>
    <row r="112" spans="1:13" s="25" customFormat="1" ht="47.25">
      <c r="A112" s="104" t="s">
        <v>402</v>
      </c>
      <c r="B112" s="100"/>
      <c r="C112" s="101" t="s">
        <v>286</v>
      </c>
      <c r="D112" s="101" t="s">
        <v>389</v>
      </c>
      <c r="E112" s="120" t="s">
        <v>403</v>
      </c>
      <c r="F112" s="100">
        <v>200</v>
      </c>
      <c r="G112" s="55">
        <v>1102</v>
      </c>
      <c r="H112" s="55">
        <v>1102</v>
      </c>
      <c r="I112" s="26"/>
      <c r="J112" s="24"/>
      <c r="K112" s="24"/>
      <c r="L112" s="24"/>
      <c r="M112" s="24"/>
    </row>
    <row r="113" spans="1:13" s="25" customFormat="1" ht="31.5">
      <c r="A113" s="104" t="s">
        <v>404</v>
      </c>
      <c r="B113" s="100"/>
      <c r="C113" s="101" t="s">
        <v>286</v>
      </c>
      <c r="D113" s="101" t="s">
        <v>389</v>
      </c>
      <c r="E113" s="120" t="s">
        <v>405</v>
      </c>
      <c r="F113" s="100"/>
      <c r="G113" s="55">
        <f>SUM(G114:G115)</f>
        <v>5851.1</v>
      </c>
      <c r="H113" s="55">
        <f>SUM(H114:H115)</f>
        <v>1000</v>
      </c>
      <c r="I113" s="26"/>
      <c r="J113" s="24"/>
      <c r="K113" s="24"/>
      <c r="L113" s="24"/>
      <c r="M113" s="24"/>
    </row>
    <row r="114" spans="1:13" s="25" customFormat="1" ht="47.25">
      <c r="A114" s="104" t="s">
        <v>406</v>
      </c>
      <c r="B114" s="100"/>
      <c r="C114" s="101" t="s">
        <v>286</v>
      </c>
      <c r="D114" s="101" t="s">
        <v>389</v>
      </c>
      <c r="E114" s="120" t="s">
        <v>407</v>
      </c>
      <c r="F114" s="100">
        <v>200</v>
      </c>
      <c r="G114" s="55">
        <v>1000</v>
      </c>
      <c r="H114" s="55">
        <v>1000</v>
      </c>
      <c r="I114" s="26"/>
      <c r="J114" s="24"/>
      <c r="K114" s="24"/>
      <c r="L114" s="24"/>
      <c r="M114" s="24"/>
    </row>
    <row r="115" spans="1:13" s="25" customFormat="1" ht="63">
      <c r="A115" s="104" t="s">
        <v>408</v>
      </c>
      <c r="B115" s="100"/>
      <c r="C115" s="101" t="s">
        <v>286</v>
      </c>
      <c r="D115" s="101" t="s">
        <v>389</v>
      </c>
      <c r="E115" s="120" t="s">
        <v>409</v>
      </c>
      <c r="F115" s="100">
        <v>200</v>
      </c>
      <c r="G115" s="55">
        <v>4851.1000000000004</v>
      </c>
      <c r="H115" s="55">
        <v>0</v>
      </c>
      <c r="I115" s="26"/>
      <c r="J115" s="24"/>
      <c r="K115" s="24"/>
      <c r="L115" s="24"/>
      <c r="M115" s="24"/>
    </row>
    <row r="116" spans="1:13" s="25" customFormat="1" ht="15.75">
      <c r="A116" s="94" t="s">
        <v>410</v>
      </c>
      <c r="B116" s="95"/>
      <c r="C116" s="96" t="s">
        <v>286</v>
      </c>
      <c r="D116" s="96" t="s">
        <v>343</v>
      </c>
      <c r="E116" s="95"/>
      <c r="F116" s="95"/>
      <c r="G116" s="98">
        <f>SUM(G117,G127)</f>
        <v>44423.199999999997</v>
      </c>
      <c r="H116" s="98">
        <f>SUM(H117,H127)</f>
        <v>40426.800000000003</v>
      </c>
      <c r="I116" s="26"/>
      <c r="J116" s="24"/>
      <c r="K116" s="24"/>
      <c r="L116" s="24"/>
      <c r="M116" s="24"/>
    </row>
    <row r="117" spans="1:13" s="25" customFormat="1" ht="45.75" customHeight="1">
      <c r="A117" s="99" t="s">
        <v>390</v>
      </c>
      <c r="B117" s="100"/>
      <c r="C117" s="101" t="s">
        <v>286</v>
      </c>
      <c r="D117" s="101" t="s">
        <v>343</v>
      </c>
      <c r="E117" s="100" t="s">
        <v>391</v>
      </c>
      <c r="F117" s="100"/>
      <c r="G117" s="55">
        <f>SUM(G118)</f>
        <v>20817.5</v>
      </c>
      <c r="H117" s="55">
        <f>SUM(H118)</f>
        <v>16821.2</v>
      </c>
      <c r="I117" s="26"/>
      <c r="J117" s="24"/>
      <c r="K117" s="24"/>
      <c r="L117" s="24"/>
      <c r="M117" s="24"/>
    </row>
    <row r="118" spans="1:13" s="25" customFormat="1" ht="31.5">
      <c r="A118" s="99" t="s">
        <v>411</v>
      </c>
      <c r="B118" s="100"/>
      <c r="C118" s="101" t="s">
        <v>286</v>
      </c>
      <c r="D118" s="101" t="s">
        <v>343</v>
      </c>
      <c r="E118" s="100" t="s">
        <v>412</v>
      </c>
      <c r="F118" s="100"/>
      <c r="G118" s="55">
        <f>SUM(G119,G121,G125,G123)</f>
        <v>20817.5</v>
      </c>
      <c r="H118" s="55">
        <f>SUM(H119,H121,H125,H123)</f>
        <v>16821.2</v>
      </c>
      <c r="I118" s="26"/>
      <c r="J118" s="24"/>
      <c r="K118" s="24"/>
      <c r="L118" s="24"/>
      <c r="M118" s="24"/>
    </row>
    <row r="119" spans="1:13" s="25" customFormat="1" ht="31.5">
      <c r="A119" s="99" t="s">
        <v>413</v>
      </c>
      <c r="B119" s="100"/>
      <c r="C119" s="101" t="s">
        <v>286</v>
      </c>
      <c r="D119" s="101" t="s">
        <v>343</v>
      </c>
      <c r="E119" s="100" t="s">
        <v>414</v>
      </c>
      <c r="F119" s="100"/>
      <c r="G119" s="55">
        <f>SUM(G120)</f>
        <v>10650.8</v>
      </c>
      <c r="H119" s="55">
        <f>SUM(H120)</f>
        <v>6657.9</v>
      </c>
      <c r="I119" s="26"/>
      <c r="J119" s="24"/>
      <c r="K119" s="24"/>
      <c r="L119" s="24"/>
      <c r="M119" s="24"/>
    </row>
    <row r="120" spans="1:13" s="25" customFormat="1" ht="47.25">
      <c r="A120" s="104" t="s">
        <v>415</v>
      </c>
      <c r="B120" s="100"/>
      <c r="C120" s="101" t="s">
        <v>286</v>
      </c>
      <c r="D120" s="101" t="s">
        <v>343</v>
      </c>
      <c r="E120" s="100" t="s">
        <v>416</v>
      </c>
      <c r="F120" s="100">
        <v>200</v>
      </c>
      <c r="G120" s="55">
        <v>10650.8</v>
      </c>
      <c r="H120" s="55">
        <v>6657.9</v>
      </c>
      <c r="I120" s="26"/>
      <c r="J120" s="24"/>
      <c r="K120" s="24"/>
      <c r="L120" s="24"/>
      <c r="M120" s="24"/>
    </row>
    <row r="121" spans="1:13" s="25" customFormat="1" ht="63">
      <c r="A121" s="104" t="s">
        <v>1064</v>
      </c>
      <c r="B121" s="100"/>
      <c r="C121" s="101" t="s">
        <v>286</v>
      </c>
      <c r="D121" s="101" t="s">
        <v>343</v>
      </c>
      <c r="E121" s="100" t="s">
        <v>1065</v>
      </c>
      <c r="F121" s="100"/>
      <c r="G121" s="55">
        <f>G122</f>
        <v>1000</v>
      </c>
      <c r="H121" s="55">
        <f>H122</f>
        <v>1000</v>
      </c>
      <c r="I121" s="26"/>
      <c r="J121" s="24"/>
      <c r="K121" s="24"/>
      <c r="L121" s="24"/>
      <c r="M121" s="24"/>
    </row>
    <row r="122" spans="1:13" s="25" customFormat="1" ht="63">
      <c r="A122" s="104" t="s">
        <v>1067</v>
      </c>
      <c r="B122" s="100"/>
      <c r="C122" s="101" t="s">
        <v>286</v>
      </c>
      <c r="D122" s="101" t="s">
        <v>491</v>
      </c>
      <c r="E122" s="100" t="s">
        <v>1066</v>
      </c>
      <c r="F122" s="100">
        <v>800</v>
      </c>
      <c r="G122" s="55">
        <v>1000</v>
      </c>
      <c r="H122" s="55">
        <v>1000</v>
      </c>
      <c r="I122" s="26"/>
      <c r="J122" s="24"/>
      <c r="K122" s="24"/>
      <c r="L122" s="24"/>
      <c r="M122" s="24"/>
    </row>
    <row r="123" spans="1:13" s="25" customFormat="1" ht="31.5">
      <c r="A123" s="104" t="s">
        <v>1030</v>
      </c>
      <c r="B123" s="100"/>
      <c r="C123" s="101" t="s">
        <v>286</v>
      </c>
      <c r="D123" s="101" t="s">
        <v>343</v>
      </c>
      <c r="E123" s="100" t="s">
        <v>1029</v>
      </c>
      <c r="F123" s="100"/>
      <c r="G123" s="55">
        <f>SUM(G124)</f>
        <v>666.7</v>
      </c>
      <c r="H123" s="55">
        <f>SUM(H124)</f>
        <v>663.3</v>
      </c>
      <c r="I123" s="26"/>
      <c r="J123" s="24"/>
      <c r="K123" s="24"/>
      <c r="L123" s="24"/>
      <c r="M123" s="24"/>
    </row>
    <row r="124" spans="1:13" s="25" customFormat="1" ht="47.25">
      <c r="A124" s="104" t="s">
        <v>1031</v>
      </c>
      <c r="B124" s="100"/>
      <c r="C124" s="101" t="s">
        <v>286</v>
      </c>
      <c r="D124" s="101" t="s">
        <v>343</v>
      </c>
      <c r="E124" s="100" t="s">
        <v>1028</v>
      </c>
      <c r="F124" s="100">
        <v>200</v>
      </c>
      <c r="G124" s="55">
        <v>666.7</v>
      </c>
      <c r="H124" s="55">
        <v>663.3</v>
      </c>
      <c r="I124" s="26"/>
      <c r="J124" s="24"/>
      <c r="K124" s="24"/>
      <c r="L124" s="24"/>
      <c r="M124" s="24"/>
    </row>
    <row r="125" spans="1:13" s="25" customFormat="1" ht="47.25">
      <c r="A125" s="104" t="s">
        <v>1069</v>
      </c>
      <c r="B125" s="100"/>
      <c r="C125" s="101" t="s">
        <v>286</v>
      </c>
      <c r="D125" s="101" t="s">
        <v>343</v>
      </c>
      <c r="E125" s="100" t="s">
        <v>1070</v>
      </c>
      <c r="F125" s="100"/>
      <c r="G125" s="55">
        <f>SUM(G126)</f>
        <v>8500</v>
      </c>
      <c r="H125" s="55">
        <f>SUM(H126)</f>
        <v>8500</v>
      </c>
      <c r="I125" s="26"/>
      <c r="J125" s="24"/>
      <c r="K125" s="24"/>
      <c r="L125" s="24"/>
      <c r="M125" s="24"/>
    </row>
    <row r="126" spans="1:13" s="25" customFormat="1" ht="47.25">
      <c r="A126" s="104" t="s">
        <v>1072</v>
      </c>
      <c r="B126" s="100"/>
      <c r="C126" s="101" t="s">
        <v>286</v>
      </c>
      <c r="D126" s="101" t="s">
        <v>343</v>
      </c>
      <c r="E126" s="100" t="s">
        <v>1071</v>
      </c>
      <c r="F126" s="100">
        <v>800</v>
      </c>
      <c r="G126" s="55">
        <v>8500</v>
      </c>
      <c r="H126" s="55">
        <v>8500</v>
      </c>
      <c r="I126" s="26"/>
      <c r="J126" s="24"/>
      <c r="K126" s="24"/>
      <c r="L126" s="24"/>
      <c r="M126" s="24"/>
    </row>
    <row r="127" spans="1:13" s="25" customFormat="1" ht="47.25">
      <c r="A127" s="99" t="s">
        <v>417</v>
      </c>
      <c r="B127" s="100"/>
      <c r="C127" s="101" t="s">
        <v>286</v>
      </c>
      <c r="D127" s="101" t="s">
        <v>343</v>
      </c>
      <c r="E127" s="100" t="s">
        <v>418</v>
      </c>
      <c r="F127" s="100"/>
      <c r="G127" s="55">
        <f>G128+G130</f>
        <v>23605.7</v>
      </c>
      <c r="H127" s="55">
        <f>H128+H130</f>
        <v>23605.599999999999</v>
      </c>
      <c r="I127" s="26"/>
      <c r="J127" s="24"/>
      <c r="K127" s="24"/>
      <c r="L127" s="24"/>
      <c r="M127" s="24"/>
    </row>
    <row r="128" spans="1:13" s="25" customFormat="1" ht="15.75">
      <c r="A128" s="99" t="s">
        <v>419</v>
      </c>
      <c r="B128" s="100"/>
      <c r="C128" s="101" t="s">
        <v>286</v>
      </c>
      <c r="D128" s="101" t="s">
        <v>343</v>
      </c>
      <c r="E128" s="100" t="s">
        <v>420</v>
      </c>
      <c r="F128" s="100"/>
      <c r="G128" s="55">
        <f>SUM(G129)</f>
        <v>14646</v>
      </c>
      <c r="H128" s="55">
        <f>SUM(H129)</f>
        <v>14646</v>
      </c>
      <c r="I128" s="26"/>
      <c r="J128" s="24"/>
      <c r="K128" s="24"/>
      <c r="L128" s="24"/>
      <c r="M128" s="24"/>
    </row>
    <row r="129" spans="1:13" s="25" customFormat="1" ht="63">
      <c r="A129" s="104" t="s">
        <v>421</v>
      </c>
      <c r="B129" s="100"/>
      <c r="C129" s="101" t="s">
        <v>286</v>
      </c>
      <c r="D129" s="101" t="s">
        <v>343</v>
      </c>
      <c r="E129" s="100" t="s">
        <v>422</v>
      </c>
      <c r="F129" s="100">
        <v>200</v>
      </c>
      <c r="G129" s="55">
        <v>14646</v>
      </c>
      <c r="H129" s="55">
        <v>14646</v>
      </c>
      <c r="I129" s="26"/>
      <c r="J129" s="24"/>
      <c r="K129" s="24"/>
      <c r="L129" s="24"/>
      <c r="M129" s="24"/>
    </row>
    <row r="130" spans="1:13" s="25" customFormat="1" ht="47.25">
      <c r="A130" s="99" t="s">
        <v>743</v>
      </c>
      <c r="B130" s="100"/>
      <c r="C130" s="101" t="s">
        <v>286</v>
      </c>
      <c r="D130" s="101" t="s">
        <v>343</v>
      </c>
      <c r="E130" s="100" t="s">
        <v>741</v>
      </c>
      <c r="F130" s="100"/>
      <c r="G130" s="55">
        <f>SUM(G131)</f>
        <v>8959.7000000000007</v>
      </c>
      <c r="H130" s="55">
        <f>SUM(H131)</f>
        <v>8959.6</v>
      </c>
      <c r="I130" s="26"/>
      <c r="J130" s="24"/>
      <c r="K130" s="24"/>
      <c r="L130" s="24"/>
      <c r="M130" s="24"/>
    </row>
    <row r="131" spans="1:13" s="25" customFormat="1" ht="47.25">
      <c r="A131" s="104" t="s">
        <v>744</v>
      </c>
      <c r="B131" s="100"/>
      <c r="C131" s="101" t="s">
        <v>286</v>
      </c>
      <c r="D131" s="101" t="s">
        <v>343</v>
      </c>
      <c r="E131" s="100" t="s">
        <v>742</v>
      </c>
      <c r="F131" s="100">
        <v>200</v>
      </c>
      <c r="G131" s="55">
        <v>8959.7000000000007</v>
      </c>
      <c r="H131" s="55">
        <v>8959.6</v>
      </c>
      <c r="I131" s="26"/>
      <c r="J131" s="24"/>
      <c r="K131" s="24"/>
      <c r="L131" s="24"/>
      <c r="M131" s="24"/>
    </row>
    <row r="132" spans="1:13" s="25" customFormat="1" ht="15.75">
      <c r="A132" s="94" t="s">
        <v>426</v>
      </c>
      <c r="B132" s="95"/>
      <c r="C132" s="96" t="s">
        <v>303</v>
      </c>
      <c r="D132" s="96" t="s">
        <v>273</v>
      </c>
      <c r="E132" s="95"/>
      <c r="F132" s="95"/>
      <c r="G132" s="98">
        <f>SUM(G133,G146,G164,G176)</f>
        <v>668943.1</v>
      </c>
      <c r="H132" s="98">
        <f>SUM(H133,H146,H164,H176)</f>
        <v>609528.20000000007</v>
      </c>
      <c r="I132" s="26"/>
      <c r="J132" s="24"/>
      <c r="K132" s="24"/>
      <c r="L132" s="24"/>
      <c r="M132" s="24"/>
    </row>
    <row r="133" spans="1:13" s="25" customFormat="1" ht="15.75">
      <c r="A133" s="94" t="s">
        <v>427</v>
      </c>
      <c r="B133" s="95"/>
      <c r="C133" s="96" t="s">
        <v>303</v>
      </c>
      <c r="D133" s="96" t="s">
        <v>272</v>
      </c>
      <c r="E133" s="95"/>
      <c r="F133" s="95"/>
      <c r="G133" s="98">
        <f>SUM(G134)</f>
        <v>60071.199999999997</v>
      </c>
      <c r="H133" s="98">
        <f>SUM(H134)</f>
        <v>31456.700000000004</v>
      </c>
      <c r="I133" s="26"/>
      <c r="J133" s="24"/>
      <c r="K133" s="24"/>
      <c r="L133" s="24"/>
      <c r="M133" s="24"/>
    </row>
    <row r="134" spans="1:13" s="25" customFormat="1" ht="51" customHeight="1">
      <c r="A134" s="99" t="s">
        <v>417</v>
      </c>
      <c r="B134" s="100"/>
      <c r="C134" s="101" t="s">
        <v>303</v>
      </c>
      <c r="D134" s="101" t="s">
        <v>272</v>
      </c>
      <c r="E134" s="100" t="s">
        <v>418</v>
      </c>
      <c r="F134" s="95"/>
      <c r="G134" s="55">
        <f>SUM(G135,G137,G139,G142,G144)</f>
        <v>60071.199999999997</v>
      </c>
      <c r="H134" s="55">
        <f>SUM(H135,H137,H139,H142,H144)</f>
        <v>31456.700000000004</v>
      </c>
      <c r="I134" s="26"/>
      <c r="J134" s="24"/>
      <c r="K134" s="24"/>
      <c r="L134" s="24"/>
      <c r="M134" s="24"/>
    </row>
    <row r="135" spans="1:13" s="25" customFormat="1" ht="31.5">
      <c r="A135" s="99" t="s">
        <v>428</v>
      </c>
      <c r="B135" s="100"/>
      <c r="C135" s="101" t="s">
        <v>303</v>
      </c>
      <c r="D135" s="101" t="s">
        <v>272</v>
      </c>
      <c r="E135" s="100" t="s">
        <v>429</v>
      </c>
      <c r="F135" s="95"/>
      <c r="G135" s="55">
        <f>SUM(G136)</f>
        <v>29220.7</v>
      </c>
      <c r="H135" s="55">
        <f>SUM(H136)</f>
        <v>1186.7</v>
      </c>
      <c r="I135" s="26"/>
      <c r="J135" s="24"/>
      <c r="K135" s="24"/>
      <c r="L135" s="24"/>
      <c r="M135" s="24"/>
    </row>
    <row r="136" spans="1:13" s="25" customFormat="1" ht="47.25">
      <c r="A136" s="99" t="s">
        <v>430</v>
      </c>
      <c r="B136" s="100"/>
      <c r="C136" s="101" t="s">
        <v>303</v>
      </c>
      <c r="D136" s="101" t="s">
        <v>272</v>
      </c>
      <c r="E136" s="100" t="s">
        <v>431</v>
      </c>
      <c r="F136" s="100">
        <v>200</v>
      </c>
      <c r="G136" s="55">
        <v>29220.7</v>
      </c>
      <c r="H136" s="55">
        <v>1186.7</v>
      </c>
      <c r="I136" s="26"/>
      <c r="J136" s="24"/>
      <c r="K136" s="24"/>
      <c r="L136" s="24"/>
      <c r="M136" s="24"/>
    </row>
    <row r="137" spans="1:13" s="25" customFormat="1" ht="31.5">
      <c r="A137" s="103" t="s">
        <v>432</v>
      </c>
      <c r="B137" s="100"/>
      <c r="C137" s="101" t="s">
        <v>303</v>
      </c>
      <c r="D137" s="101" t="s">
        <v>272</v>
      </c>
      <c r="E137" s="100" t="s">
        <v>433</v>
      </c>
      <c r="F137" s="100"/>
      <c r="G137" s="55">
        <f>SUM(G138)</f>
        <v>8238.2999999999993</v>
      </c>
      <c r="H137" s="55">
        <f>SUM(H138)</f>
        <v>8238.2000000000007</v>
      </c>
      <c r="I137" s="26"/>
      <c r="J137" s="24"/>
      <c r="K137" s="24"/>
      <c r="L137" s="24"/>
      <c r="M137" s="24"/>
    </row>
    <row r="138" spans="1:13" s="25" customFormat="1" ht="47.25">
      <c r="A138" s="99" t="s">
        <v>434</v>
      </c>
      <c r="B138" s="100"/>
      <c r="C138" s="101" t="s">
        <v>303</v>
      </c>
      <c r="D138" s="101" t="s">
        <v>272</v>
      </c>
      <c r="E138" s="100" t="s">
        <v>435</v>
      </c>
      <c r="F138" s="100">
        <v>200</v>
      </c>
      <c r="G138" s="55">
        <v>8238.2999999999993</v>
      </c>
      <c r="H138" s="55">
        <v>8238.2000000000007</v>
      </c>
      <c r="I138" s="26"/>
      <c r="J138" s="24"/>
      <c r="K138" s="24"/>
      <c r="L138" s="24"/>
      <c r="M138" s="24"/>
    </row>
    <row r="139" spans="1:13" s="25" customFormat="1" ht="31.5">
      <c r="A139" s="103" t="s">
        <v>984</v>
      </c>
      <c r="B139" s="100"/>
      <c r="C139" s="101" t="s">
        <v>303</v>
      </c>
      <c r="D139" s="101" t="s">
        <v>272</v>
      </c>
      <c r="E139" s="100" t="s">
        <v>983</v>
      </c>
      <c r="F139" s="100"/>
      <c r="G139" s="55">
        <f>SUM(G140:G141)</f>
        <v>0</v>
      </c>
      <c r="H139" s="55">
        <f>SUM(H140:H141)</f>
        <v>0</v>
      </c>
      <c r="I139" s="26"/>
      <c r="J139" s="24"/>
      <c r="K139" s="24"/>
      <c r="L139" s="24"/>
      <c r="M139" s="24"/>
    </row>
    <row r="140" spans="1:13" s="25" customFormat="1" ht="47.25">
      <c r="A140" s="99" t="s">
        <v>990</v>
      </c>
      <c r="B140" s="100"/>
      <c r="C140" s="101" t="s">
        <v>303</v>
      </c>
      <c r="D140" s="101" t="s">
        <v>272</v>
      </c>
      <c r="E140" s="100" t="s">
        <v>988</v>
      </c>
      <c r="F140" s="100">
        <v>400</v>
      </c>
      <c r="G140" s="55">
        <v>0</v>
      </c>
      <c r="H140" s="55">
        <v>0</v>
      </c>
      <c r="I140" s="26"/>
      <c r="J140" s="24"/>
      <c r="K140" s="24"/>
      <c r="L140" s="24"/>
      <c r="M140" s="24"/>
    </row>
    <row r="141" spans="1:13" s="25" customFormat="1" ht="47.25">
      <c r="A141" s="99" t="s">
        <v>990</v>
      </c>
      <c r="B141" s="100"/>
      <c r="C141" s="101" t="s">
        <v>303</v>
      </c>
      <c r="D141" s="101" t="s">
        <v>272</v>
      </c>
      <c r="E141" s="100" t="s">
        <v>989</v>
      </c>
      <c r="F141" s="100">
        <v>400</v>
      </c>
      <c r="G141" s="55">
        <v>0</v>
      </c>
      <c r="H141" s="55">
        <v>0</v>
      </c>
      <c r="I141" s="26"/>
      <c r="J141" s="24"/>
      <c r="K141" s="24"/>
      <c r="L141" s="24"/>
      <c r="M141" s="24"/>
    </row>
    <row r="142" spans="1:13" s="25" customFormat="1" ht="31.5">
      <c r="A142" s="99" t="s">
        <v>1115</v>
      </c>
      <c r="B142" s="100"/>
      <c r="C142" s="101" t="s">
        <v>303</v>
      </c>
      <c r="D142" s="101" t="s">
        <v>272</v>
      </c>
      <c r="E142" s="100" t="s">
        <v>1113</v>
      </c>
      <c r="F142" s="100"/>
      <c r="G142" s="55">
        <f>G143</f>
        <v>4003.7</v>
      </c>
      <c r="H142" s="55">
        <f>H143</f>
        <v>3466.6</v>
      </c>
      <c r="I142" s="26"/>
      <c r="J142" s="24"/>
      <c r="K142" s="24"/>
      <c r="L142" s="24"/>
      <c r="M142" s="24"/>
    </row>
    <row r="143" spans="1:13" s="25" customFormat="1" ht="47.25">
      <c r="A143" s="99" t="s">
        <v>1146</v>
      </c>
      <c r="B143" s="100"/>
      <c r="C143" s="101" t="s">
        <v>303</v>
      </c>
      <c r="D143" s="101" t="s">
        <v>272</v>
      </c>
      <c r="E143" s="100" t="s">
        <v>1114</v>
      </c>
      <c r="F143" s="100">
        <v>300</v>
      </c>
      <c r="G143" s="55">
        <v>4003.7</v>
      </c>
      <c r="H143" s="55">
        <v>3466.6</v>
      </c>
      <c r="I143" s="26"/>
      <c r="J143" s="24"/>
      <c r="K143" s="24"/>
      <c r="L143" s="24"/>
      <c r="M143" s="24"/>
    </row>
    <row r="144" spans="1:13" s="25" customFormat="1" ht="15.75">
      <c r="A144" s="99" t="s">
        <v>1032</v>
      </c>
      <c r="B144" s="100"/>
      <c r="C144" s="100" t="s">
        <v>303</v>
      </c>
      <c r="D144" s="100" t="s">
        <v>272</v>
      </c>
      <c r="E144" s="100" t="s">
        <v>1034</v>
      </c>
      <c r="F144" s="100"/>
      <c r="G144" s="55">
        <f>SUM(G145)</f>
        <v>18608.5</v>
      </c>
      <c r="H144" s="55">
        <f>SUM(H145)</f>
        <v>18565.2</v>
      </c>
      <c r="I144" s="26"/>
      <c r="J144" s="24"/>
      <c r="K144" s="24"/>
      <c r="L144" s="24"/>
      <c r="M144" s="24"/>
    </row>
    <row r="145" spans="1:13" s="25" customFormat="1" ht="47.25">
      <c r="A145" s="99" t="s">
        <v>1033</v>
      </c>
      <c r="B145" s="100"/>
      <c r="C145" s="100" t="s">
        <v>303</v>
      </c>
      <c r="D145" s="100" t="s">
        <v>272</v>
      </c>
      <c r="E145" s="100" t="s">
        <v>1035</v>
      </c>
      <c r="F145" s="100">
        <v>400</v>
      </c>
      <c r="G145" s="55">
        <v>18608.5</v>
      </c>
      <c r="H145" s="55">
        <v>18565.2</v>
      </c>
      <c r="I145" s="26"/>
      <c r="J145" s="24"/>
      <c r="K145" s="24"/>
      <c r="L145" s="24"/>
      <c r="M145" s="24"/>
    </row>
    <row r="146" spans="1:13" s="25" customFormat="1" ht="15.75">
      <c r="A146" s="94" t="s">
        <v>436</v>
      </c>
      <c r="B146" s="95"/>
      <c r="C146" s="96" t="s">
        <v>303</v>
      </c>
      <c r="D146" s="96" t="s">
        <v>275</v>
      </c>
      <c r="E146" s="95"/>
      <c r="F146" s="95"/>
      <c r="G146" s="98">
        <f>SUM(G147,G160)</f>
        <v>122758.59999999999</v>
      </c>
      <c r="H146" s="98">
        <f>SUM(H147,H160)</f>
        <v>112832</v>
      </c>
      <c r="I146" s="26"/>
      <c r="J146" s="24"/>
      <c r="K146" s="24"/>
      <c r="L146" s="24"/>
      <c r="M146" s="24"/>
    </row>
    <row r="147" spans="1:13" s="25" customFormat="1" ht="47.25">
      <c r="A147" s="99" t="s">
        <v>437</v>
      </c>
      <c r="B147" s="100"/>
      <c r="C147" s="101" t="s">
        <v>303</v>
      </c>
      <c r="D147" s="101" t="s">
        <v>275</v>
      </c>
      <c r="E147" s="100" t="s">
        <v>438</v>
      </c>
      <c r="F147" s="100"/>
      <c r="G147" s="55">
        <f>SUM(G148,G155)</f>
        <v>110858.4</v>
      </c>
      <c r="H147" s="55">
        <f>SUM(H148,H155)</f>
        <v>100931.9</v>
      </c>
      <c r="I147" s="26"/>
      <c r="J147" s="24"/>
      <c r="K147" s="24"/>
      <c r="L147" s="24"/>
      <c r="M147" s="24"/>
    </row>
    <row r="148" spans="1:13" s="25" customFormat="1" ht="31.5">
      <c r="A148" s="99" t="s">
        <v>439</v>
      </c>
      <c r="B148" s="100"/>
      <c r="C148" s="101" t="s">
        <v>303</v>
      </c>
      <c r="D148" s="101" t="s">
        <v>275</v>
      </c>
      <c r="E148" s="100" t="s">
        <v>440</v>
      </c>
      <c r="F148" s="100"/>
      <c r="G148" s="55">
        <f>SUM(G149,G151,G153)</f>
        <v>60370.100000000006</v>
      </c>
      <c r="H148" s="55">
        <f>SUM(H149,H151,H153)</f>
        <v>50443.700000000004</v>
      </c>
      <c r="I148" s="26"/>
      <c r="J148" s="24"/>
      <c r="K148" s="24"/>
      <c r="L148" s="24"/>
      <c r="M148" s="24"/>
    </row>
    <row r="149" spans="1:13" s="25" customFormat="1" ht="15.75">
      <c r="A149" s="99" t="s">
        <v>441</v>
      </c>
      <c r="B149" s="100"/>
      <c r="C149" s="101" t="s">
        <v>303</v>
      </c>
      <c r="D149" s="101" t="s">
        <v>275</v>
      </c>
      <c r="E149" s="100" t="s">
        <v>442</v>
      </c>
      <c r="F149" s="100"/>
      <c r="G149" s="55">
        <f>SUM(G150)</f>
        <v>14083.3</v>
      </c>
      <c r="H149" s="55">
        <f>SUM(H150)</f>
        <v>12114</v>
      </c>
      <c r="I149" s="26"/>
      <c r="J149" s="24"/>
      <c r="K149" s="24"/>
      <c r="L149" s="24"/>
      <c r="M149" s="24"/>
    </row>
    <row r="150" spans="1:13" s="25" customFormat="1" ht="31.5">
      <c r="A150" s="99" t="s">
        <v>443</v>
      </c>
      <c r="B150" s="100"/>
      <c r="C150" s="101" t="s">
        <v>303</v>
      </c>
      <c r="D150" s="101" t="s">
        <v>275</v>
      </c>
      <c r="E150" s="100" t="s">
        <v>444</v>
      </c>
      <c r="F150" s="100">
        <v>800</v>
      </c>
      <c r="G150" s="55">
        <v>14083.3</v>
      </c>
      <c r="H150" s="55">
        <v>12114</v>
      </c>
      <c r="I150" s="26"/>
      <c r="J150" s="24"/>
      <c r="K150" s="24"/>
      <c r="L150" s="24"/>
      <c r="M150" s="24"/>
    </row>
    <row r="151" spans="1:13" s="25" customFormat="1" ht="63">
      <c r="A151" s="115" t="s">
        <v>445</v>
      </c>
      <c r="B151" s="100"/>
      <c r="C151" s="101" t="s">
        <v>303</v>
      </c>
      <c r="D151" s="101" t="s">
        <v>275</v>
      </c>
      <c r="E151" s="100" t="s">
        <v>446</v>
      </c>
      <c r="F151" s="100"/>
      <c r="G151" s="55">
        <f>SUM(G152)</f>
        <v>35659</v>
      </c>
      <c r="H151" s="55">
        <f>SUM(H152)</f>
        <v>35658.9</v>
      </c>
      <c r="I151" s="26"/>
      <c r="J151" s="24"/>
      <c r="K151" s="24"/>
      <c r="L151" s="24"/>
      <c r="M151" s="24"/>
    </row>
    <row r="152" spans="1:13" s="25" customFormat="1" ht="63">
      <c r="A152" s="133" t="s">
        <v>447</v>
      </c>
      <c r="B152" s="100"/>
      <c r="C152" s="101" t="s">
        <v>303</v>
      </c>
      <c r="D152" s="101" t="s">
        <v>275</v>
      </c>
      <c r="E152" s="100" t="s">
        <v>448</v>
      </c>
      <c r="F152" s="100">
        <v>800</v>
      </c>
      <c r="G152" s="55">
        <v>35659</v>
      </c>
      <c r="H152" s="55">
        <v>35658.9</v>
      </c>
      <c r="I152" s="26"/>
      <c r="J152" s="24"/>
      <c r="K152" s="24"/>
      <c r="L152" s="24"/>
      <c r="M152" s="24"/>
    </row>
    <row r="153" spans="1:13" s="25" customFormat="1" ht="47.25">
      <c r="A153" s="134" t="s">
        <v>449</v>
      </c>
      <c r="B153" s="100"/>
      <c r="C153" s="101" t="s">
        <v>303</v>
      </c>
      <c r="D153" s="101" t="s">
        <v>275</v>
      </c>
      <c r="E153" s="100" t="s">
        <v>450</v>
      </c>
      <c r="F153" s="100"/>
      <c r="G153" s="55">
        <f>SUM(G154:G154)</f>
        <v>10627.8</v>
      </c>
      <c r="H153" s="55">
        <f>SUM(H154:H154)</f>
        <v>2670.8</v>
      </c>
      <c r="I153" s="26"/>
      <c r="J153" s="24"/>
      <c r="K153" s="24"/>
      <c r="L153" s="24"/>
      <c r="M153" s="24"/>
    </row>
    <row r="154" spans="1:13" s="25" customFormat="1" ht="47.25">
      <c r="A154" s="133" t="s">
        <v>451</v>
      </c>
      <c r="B154" s="100"/>
      <c r="C154" s="101" t="s">
        <v>303</v>
      </c>
      <c r="D154" s="101" t="s">
        <v>275</v>
      </c>
      <c r="E154" s="100" t="s">
        <v>452</v>
      </c>
      <c r="F154" s="100">
        <v>800</v>
      </c>
      <c r="G154" s="55">
        <v>10627.8</v>
      </c>
      <c r="H154" s="55">
        <v>2670.8</v>
      </c>
      <c r="I154" s="26"/>
      <c r="J154" s="24"/>
      <c r="K154" s="24"/>
      <c r="L154" s="24"/>
      <c r="M154" s="24"/>
    </row>
    <row r="155" spans="1:13" s="25" customFormat="1" ht="31.5">
      <c r="A155" s="115" t="s">
        <v>453</v>
      </c>
      <c r="B155" s="100"/>
      <c r="C155" s="101" t="s">
        <v>303</v>
      </c>
      <c r="D155" s="101" t="s">
        <v>275</v>
      </c>
      <c r="E155" s="100" t="s">
        <v>454</v>
      </c>
      <c r="F155" s="100"/>
      <c r="G155" s="55">
        <f>SUM(G156)</f>
        <v>50488.299999999996</v>
      </c>
      <c r="H155" s="55">
        <f>SUM(H156)</f>
        <v>50488.2</v>
      </c>
      <c r="I155" s="26"/>
      <c r="J155" s="24"/>
      <c r="K155" s="24"/>
      <c r="L155" s="24"/>
      <c r="M155" s="24"/>
    </row>
    <row r="156" spans="1:13" s="25" customFormat="1" ht="15.75">
      <c r="A156" s="115" t="s">
        <v>455</v>
      </c>
      <c r="B156" s="100"/>
      <c r="C156" s="101" t="s">
        <v>303</v>
      </c>
      <c r="D156" s="101" t="s">
        <v>275</v>
      </c>
      <c r="E156" s="100" t="s">
        <v>456</v>
      </c>
      <c r="F156" s="100"/>
      <c r="G156" s="55">
        <f>SUBTOTAL(9,G157:G159)</f>
        <v>50488.299999999996</v>
      </c>
      <c r="H156" s="55">
        <f>SUBTOTAL(9,H157:H159)</f>
        <v>50488.2</v>
      </c>
      <c r="I156" s="26"/>
      <c r="J156" s="24"/>
      <c r="K156" s="24"/>
      <c r="L156" s="24"/>
      <c r="M156" s="24"/>
    </row>
    <row r="157" spans="1:13" s="25" customFormat="1" ht="78.75">
      <c r="A157" s="115" t="s">
        <v>746</v>
      </c>
      <c r="B157" s="100"/>
      <c r="C157" s="101" t="s">
        <v>303</v>
      </c>
      <c r="D157" s="101" t="s">
        <v>275</v>
      </c>
      <c r="E157" s="100" t="s">
        <v>745</v>
      </c>
      <c r="F157" s="100">
        <v>800</v>
      </c>
      <c r="G157" s="55">
        <v>8397.6</v>
      </c>
      <c r="H157" s="55">
        <v>8397.6</v>
      </c>
      <c r="I157" s="26"/>
      <c r="J157" s="24"/>
      <c r="K157" s="24"/>
      <c r="L157" s="24"/>
      <c r="M157" s="24"/>
    </row>
    <row r="158" spans="1:13" s="25" customFormat="1" ht="47.25" hidden="1">
      <c r="A158" s="115" t="s">
        <v>1082</v>
      </c>
      <c r="B158" s="100"/>
      <c r="C158" s="101" t="s">
        <v>303</v>
      </c>
      <c r="D158" s="101" t="s">
        <v>275</v>
      </c>
      <c r="E158" s="100" t="s">
        <v>1081</v>
      </c>
      <c r="F158" s="100">
        <v>800</v>
      </c>
      <c r="G158" s="55"/>
      <c r="H158" s="55"/>
      <c r="I158" s="26"/>
      <c r="J158" s="24"/>
      <c r="K158" s="24"/>
      <c r="L158" s="24"/>
      <c r="M158" s="24"/>
    </row>
    <row r="159" spans="1:13" s="25" customFormat="1" ht="31.5">
      <c r="A159" s="115" t="s">
        <v>443</v>
      </c>
      <c r="B159" s="100"/>
      <c r="C159" s="101" t="s">
        <v>303</v>
      </c>
      <c r="D159" s="101" t="s">
        <v>275</v>
      </c>
      <c r="E159" s="100" t="s">
        <v>457</v>
      </c>
      <c r="F159" s="100">
        <v>800</v>
      </c>
      <c r="G159" s="55">
        <v>42090.7</v>
      </c>
      <c r="H159" s="55">
        <v>42090.6</v>
      </c>
      <c r="I159" s="26"/>
      <c r="J159" s="24"/>
      <c r="K159" s="24"/>
      <c r="L159" s="24"/>
      <c r="M159" s="24"/>
    </row>
    <row r="160" spans="1:13" s="25" customFormat="1" ht="47.25">
      <c r="A160" s="135" t="s">
        <v>417</v>
      </c>
      <c r="B160" s="100"/>
      <c r="C160" s="101" t="s">
        <v>303</v>
      </c>
      <c r="D160" s="101" t="s">
        <v>275</v>
      </c>
      <c r="E160" s="100" t="s">
        <v>418</v>
      </c>
      <c r="F160" s="100"/>
      <c r="G160" s="55">
        <f>G161</f>
        <v>11900.2</v>
      </c>
      <c r="H160" s="55">
        <f>H161</f>
        <v>11900.1</v>
      </c>
    </row>
    <row r="161" spans="1:13" s="25" customFormat="1" ht="31.5">
      <c r="A161" s="99" t="s">
        <v>458</v>
      </c>
      <c r="B161" s="100"/>
      <c r="C161" s="101" t="s">
        <v>303</v>
      </c>
      <c r="D161" s="101" t="s">
        <v>275</v>
      </c>
      <c r="E161" s="100" t="s">
        <v>459</v>
      </c>
      <c r="F161" s="100"/>
      <c r="G161" s="55">
        <f>SUM(G162)</f>
        <v>11900.2</v>
      </c>
      <c r="H161" s="55">
        <f>SUM(H162)</f>
        <v>11900.1</v>
      </c>
    </row>
    <row r="162" spans="1:13" s="25" customFormat="1" ht="31.5">
      <c r="A162" s="99" t="s">
        <v>460</v>
      </c>
      <c r="B162" s="100"/>
      <c r="C162" s="101" t="s">
        <v>303</v>
      </c>
      <c r="D162" s="101" t="s">
        <v>275</v>
      </c>
      <c r="E162" s="100" t="s">
        <v>461</v>
      </c>
      <c r="F162" s="100"/>
      <c r="G162" s="55">
        <f>G163</f>
        <v>11900.2</v>
      </c>
      <c r="H162" s="55">
        <f>H163</f>
        <v>11900.1</v>
      </c>
    </row>
    <row r="163" spans="1:13" s="25" customFormat="1" ht="31.5">
      <c r="A163" s="115" t="s">
        <v>462</v>
      </c>
      <c r="B163" s="100"/>
      <c r="C163" s="101" t="s">
        <v>303</v>
      </c>
      <c r="D163" s="101" t="s">
        <v>275</v>
      </c>
      <c r="E163" s="100" t="s">
        <v>461</v>
      </c>
      <c r="F163" s="100">
        <v>200</v>
      </c>
      <c r="G163" s="55">
        <v>11900.2</v>
      </c>
      <c r="H163" s="55">
        <v>11900.1</v>
      </c>
    </row>
    <row r="164" spans="1:13" s="25" customFormat="1" ht="15.75">
      <c r="A164" s="94" t="s">
        <v>463</v>
      </c>
      <c r="B164" s="95"/>
      <c r="C164" s="96" t="s">
        <v>303</v>
      </c>
      <c r="D164" s="96" t="s">
        <v>338</v>
      </c>
      <c r="E164" s="95"/>
      <c r="F164" s="95"/>
      <c r="G164" s="98">
        <f>SUM(G165)</f>
        <v>57204.2</v>
      </c>
      <c r="H164" s="98">
        <f>SUM(H165)</f>
        <v>41785.4</v>
      </c>
      <c r="I164" s="26"/>
      <c r="J164" s="24"/>
      <c r="K164" s="24"/>
      <c r="L164" s="24"/>
      <c r="M164" s="24"/>
    </row>
    <row r="165" spans="1:13" s="25" customFormat="1" ht="47.25">
      <c r="A165" s="99" t="s">
        <v>417</v>
      </c>
      <c r="B165" s="100"/>
      <c r="C165" s="101" t="s">
        <v>303</v>
      </c>
      <c r="D165" s="101" t="s">
        <v>338</v>
      </c>
      <c r="E165" s="100" t="s">
        <v>418</v>
      </c>
      <c r="F165" s="100"/>
      <c r="G165" s="55">
        <f>SUM(G166,G168,G170,G172,G174)</f>
        <v>57204.2</v>
      </c>
      <c r="H165" s="55">
        <f>SUM(H166,H168,H170,H172,H174)</f>
        <v>41785.4</v>
      </c>
      <c r="I165" s="26"/>
      <c r="J165" s="24"/>
      <c r="K165" s="24"/>
      <c r="L165" s="24"/>
      <c r="M165" s="24"/>
    </row>
    <row r="166" spans="1:13" s="25" customFormat="1" ht="15.75">
      <c r="A166" s="99" t="s">
        <v>464</v>
      </c>
      <c r="B166" s="100"/>
      <c r="C166" s="101" t="s">
        <v>303</v>
      </c>
      <c r="D166" s="101" t="s">
        <v>338</v>
      </c>
      <c r="E166" s="100" t="s">
        <v>465</v>
      </c>
      <c r="F166" s="95"/>
      <c r="G166" s="55">
        <f>SUM(G167)</f>
        <v>8936.9</v>
      </c>
      <c r="H166" s="55">
        <f>SUM(H167)</f>
        <v>7202.8</v>
      </c>
      <c r="I166" s="26"/>
      <c r="J166" s="24"/>
      <c r="K166" s="24"/>
      <c r="L166" s="24"/>
      <c r="M166" s="24"/>
    </row>
    <row r="167" spans="1:13" s="25" customFormat="1" ht="31.5">
      <c r="A167" s="99" t="s">
        <v>466</v>
      </c>
      <c r="B167" s="100"/>
      <c r="C167" s="101" t="s">
        <v>303</v>
      </c>
      <c r="D167" s="101" t="s">
        <v>338</v>
      </c>
      <c r="E167" s="100" t="s">
        <v>467</v>
      </c>
      <c r="F167" s="100">
        <v>200</v>
      </c>
      <c r="G167" s="55">
        <v>8936.9</v>
      </c>
      <c r="H167" s="55">
        <v>7202.8</v>
      </c>
      <c r="I167" s="26"/>
      <c r="J167" s="24"/>
      <c r="K167" s="24"/>
      <c r="L167" s="24"/>
      <c r="M167" s="24"/>
    </row>
    <row r="168" spans="1:13" s="25" customFormat="1" ht="15.75">
      <c r="A168" s="99" t="s">
        <v>468</v>
      </c>
      <c r="B168" s="100"/>
      <c r="C168" s="101" t="s">
        <v>303</v>
      </c>
      <c r="D168" s="101" t="s">
        <v>338</v>
      </c>
      <c r="E168" s="100" t="s">
        <v>469</v>
      </c>
      <c r="F168" s="95"/>
      <c r="G168" s="55">
        <f>SUM(G169)</f>
        <v>0</v>
      </c>
      <c r="H168" s="55">
        <f>SUM(H169)</f>
        <v>0</v>
      </c>
      <c r="I168" s="26"/>
      <c r="J168" s="24"/>
      <c r="K168" s="24"/>
      <c r="L168" s="24"/>
      <c r="M168" s="24"/>
    </row>
    <row r="169" spans="1:13" s="25" customFormat="1" ht="31.5">
      <c r="A169" s="99" t="s">
        <v>470</v>
      </c>
      <c r="B169" s="100"/>
      <c r="C169" s="101" t="s">
        <v>303</v>
      </c>
      <c r="D169" s="101" t="s">
        <v>338</v>
      </c>
      <c r="E169" s="100" t="s">
        <v>471</v>
      </c>
      <c r="F169" s="100">
        <v>200</v>
      </c>
      <c r="G169" s="55">
        <v>0</v>
      </c>
      <c r="H169" s="55">
        <v>0</v>
      </c>
      <c r="I169" s="26"/>
      <c r="J169" s="24"/>
      <c r="K169" s="24"/>
      <c r="L169" s="24"/>
      <c r="M169" s="24"/>
    </row>
    <row r="170" spans="1:13" s="25" customFormat="1" ht="16.5" customHeight="1">
      <c r="A170" s="99" t="s">
        <v>472</v>
      </c>
      <c r="B170" s="100"/>
      <c r="C170" s="101" t="s">
        <v>303</v>
      </c>
      <c r="D170" s="101" t="s">
        <v>338</v>
      </c>
      <c r="E170" s="100" t="s">
        <v>473</v>
      </c>
      <c r="F170" s="95"/>
      <c r="G170" s="55">
        <f>SUM(G171)</f>
        <v>6037.4</v>
      </c>
      <c r="H170" s="55">
        <f>SUM(H171)</f>
        <v>6037.3</v>
      </c>
      <c r="I170" s="26"/>
      <c r="J170" s="24"/>
      <c r="K170" s="24"/>
      <c r="L170" s="24"/>
      <c r="M170" s="24"/>
    </row>
    <row r="171" spans="1:13" s="25" customFormat="1" ht="47.25">
      <c r="A171" s="99" t="s">
        <v>474</v>
      </c>
      <c r="B171" s="100"/>
      <c r="C171" s="101" t="s">
        <v>303</v>
      </c>
      <c r="D171" s="101" t="s">
        <v>338</v>
      </c>
      <c r="E171" s="100" t="s">
        <v>475</v>
      </c>
      <c r="F171" s="100">
        <v>200</v>
      </c>
      <c r="G171" s="55">
        <v>6037.4</v>
      </c>
      <c r="H171" s="55">
        <v>6037.3</v>
      </c>
      <c r="I171" s="26"/>
      <c r="J171" s="24"/>
      <c r="K171" s="24"/>
      <c r="L171" s="24"/>
      <c r="M171" s="24"/>
    </row>
    <row r="172" spans="1:13" s="25" customFormat="1" ht="31.5">
      <c r="A172" s="99" t="s">
        <v>476</v>
      </c>
      <c r="B172" s="100"/>
      <c r="C172" s="101" t="s">
        <v>303</v>
      </c>
      <c r="D172" s="101" t="s">
        <v>338</v>
      </c>
      <c r="E172" s="100" t="s">
        <v>477</v>
      </c>
      <c r="F172" s="95"/>
      <c r="G172" s="55">
        <f>SUM(G173)</f>
        <v>42229.9</v>
      </c>
      <c r="H172" s="55">
        <f>SUM(H173)</f>
        <v>28545.3</v>
      </c>
      <c r="I172" s="26"/>
      <c r="J172" s="24"/>
      <c r="K172" s="24"/>
      <c r="L172" s="24"/>
      <c r="M172" s="24"/>
    </row>
    <row r="173" spans="1:13" s="25" customFormat="1" ht="47.25">
      <c r="A173" s="99" t="s">
        <v>478</v>
      </c>
      <c r="B173" s="100"/>
      <c r="C173" s="101" t="s">
        <v>303</v>
      </c>
      <c r="D173" s="101" t="s">
        <v>338</v>
      </c>
      <c r="E173" s="100" t="s">
        <v>479</v>
      </c>
      <c r="F173" s="100">
        <v>200</v>
      </c>
      <c r="G173" s="55">
        <v>42229.9</v>
      </c>
      <c r="H173" s="55">
        <v>28545.3</v>
      </c>
      <c r="I173" s="26"/>
      <c r="J173" s="24"/>
      <c r="K173" s="24"/>
      <c r="L173" s="24"/>
      <c r="M173" s="24"/>
    </row>
    <row r="174" spans="1:13" s="25" customFormat="1" ht="15.75">
      <c r="A174" s="103" t="s">
        <v>993</v>
      </c>
      <c r="B174" s="100"/>
      <c r="C174" s="101" t="s">
        <v>303</v>
      </c>
      <c r="D174" s="101" t="s">
        <v>338</v>
      </c>
      <c r="E174" s="100" t="s">
        <v>991</v>
      </c>
      <c r="F174" s="100"/>
      <c r="G174" s="55">
        <f>SUM(G175:G175)</f>
        <v>0</v>
      </c>
      <c r="H174" s="55">
        <f>SUM(H175:H175)</f>
        <v>0</v>
      </c>
      <c r="I174" s="26"/>
      <c r="J174" s="24"/>
      <c r="K174" s="24"/>
      <c r="L174" s="24"/>
      <c r="M174" s="24"/>
    </row>
    <row r="175" spans="1:13" s="25" customFormat="1" ht="47.25">
      <c r="A175" s="99" t="s">
        <v>996</v>
      </c>
      <c r="B175" s="100"/>
      <c r="C175" s="101" t="s">
        <v>303</v>
      </c>
      <c r="D175" s="101" t="s">
        <v>338</v>
      </c>
      <c r="E175" s="100" t="s">
        <v>992</v>
      </c>
      <c r="F175" s="100">
        <v>200</v>
      </c>
      <c r="G175" s="55">
        <v>0</v>
      </c>
      <c r="H175" s="55">
        <v>0</v>
      </c>
      <c r="I175" s="26"/>
      <c r="J175" s="24"/>
      <c r="K175" s="24"/>
      <c r="L175" s="24"/>
      <c r="M175" s="24"/>
    </row>
    <row r="176" spans="1:13" s="25" customFormat="1" ht="36.75" customHeight="1">
      <c r="A176" s="94" t="s">
        <v>483</v>
      </c>
      <c r="B176" s="95"/>
      <c r="C176" s="96" t="s">
        <v>303</v>
      </c>
      <c r="D176" s="96" t="s">
        <v>303</v>
      </c>
      <c r="E176" s="95"/>
      <c r="F176" s="95"/>
      <c r="G176" s="98">
        <f>SUM(G177,G186)</f>
        <v>428909.1</v>
      </c>
      <c r="H176" s="98">
        <f>SUM(H177,H186)</f>
        <v>423454.10000000003</v>
      </c>
      <c r="I176" s="26"/>
      <c r="J176" s="24"/>
      <c r="K176" s="24"/>
      <c r="L176" s="24"/>
      <c r="M176" s="24"/>
    </row>
    <row r="177" spans="1:13" s="25" customFormat="1" ht="47.25">
      <c r="A177" s="99" t="s">
        <v>437</v>
      </c>
      <c r="B177" s="100"/>
      <c r="C177" s="101" t="s">
        <v>303</v>
      </c>
      <c r="D177" s="101" t="s">
        <v>303</v>
      </c>
      <c r="E177" s="100" t="s">
        <v>438</v>
      </c>
      <c r="F177" s="100"/>
      <c r="G177" s="55">
        <f>G178+G181</f>
        <v>423454.3</v>
      </c>
      <c r="H177" s="55">
        <f>H178+H181</f>
        <v>423454.10000000003</v>
      </c>
      <c r="I177" s="26"/>
      <c r="J177" s="24"/>
      <c r="K177" s="24"/>
      <c r="L177" s="24"/>
      <c r="M177" s="24"/>
    </row>
    <row r="178" spans="1:13" s="25" customFormat="1" ht="31.5">
      <c r="A178" s="99" t="s">
        <v>439</v>
      </c>
      <c r="B178" s="100"/>
      <c r="C178" s="101" t="s">
        <v>303</v>
      </c>
      <c r="D178" s="101" t="s">
        <v>303</v>
      </c>
      <c r="E178" s="100" t="s">
        <v>440</v>
      </c>
      <c r="F178" s="100"/>
      <c r="G178" s="55">
        <f>G179</f>
        <v>20020.099999999999</v>
      </c>
      <c r="H178" s="55">
        <f>H179</f>
        <v>20020</v>
      </c>
      <c r="I178" s="26"/>
      <c r="J178" s="24"/>
      <c r="K178" s="24"/>
      <c r="L178" s="24"/>
      <c r="M178" s="24"/>
    </row>
    <row r="179" spans="1:13" s="25" customFormat="1" ht="63">
      <c r="A179" s="99" t="s">
        <v>778</v>
      </c>
      <c r="B179" s="100"/>
      <c r="C179" s="101" t="s">
        <v>303</v>
      </c>
      <c r="D179" s="101" t="s">
        <v>303</v>
      </c>
      <c r="E179" s="100" t="s">
        <v>777</v>
      </c>
      <c r="F179" s="100"/>
      <c r="G179" s="55">
        <f>G180</f>
        <v>20020.099999999999</v>
      </c>
      <c r="H179" s="55">
        <f>H180</f>
        <v>20020</v>
      </c>
      <c r="I179" s="26"/>
      <c r="J179" s="24"/>
      <c r="K179" s="24"/>
      <c r="L179" s="24"/>
      <c r="M179" s="24"/>
    </row>
    <row r="180" spans="1:13" s="25" customFormat="1" ht="63">
      <c r="A180" s="99" t="s">
        <v>747</v>
      </c>
      <c r="B180" s="100"/>
      <c r="C180" s="101" t="s">
        <v>303</v>
      </c>
      <c r="D180" s="101" t="s">
        <v>303</v>
      </c>
      <c r="E180" s="100" t="s">
        <v>779</v>
      </c>
      <c r="F180" s="100">
        <v>800</v>
      </c>
      <c r="G180" s="55">
        <v>20020.099999999999</v>
      </c>
      <c r="H180" s="55">
        <v>20020</v>
      </c>
      <c r="I180" s="26"/>
      <c r="J180" s="24"/>
      <c r="K180" s="24"/>
      <c r="L180" s="24"/>
      <c r="M180" s="24"/>
    </row>
    <row r="181" spans="1:13" s="25" customFormat="1" ht="31.5">
      <c r="A181" s="99" t="s">
        <v>453</v>
      </c>
      <c r="B181" s="100"/>
      <c r="C181" s="101" t="s">
        <v>303</v>
      </c>
      <c r="D181" s="101" t="s">
        <v>303</v>
      </c>
      <c r="E181" s="100" t="s">
        <v>454</v>
      </c>
      <c r="F181" s="100"/>
      <c r="G181" s="55">
        <f>G182+G184</f>
        <v>403434.2</v>
      </c>
      <c r="H181" s="55">
        <f>H182+H184</f>
        <v>403434.10000000003</v>
      </c>
      <c r="I181" s="26"/>
      <c r="J181" s="24"/>
      <c r="K181" s="24"/>
      <c r="L181" s="24"/>
      <c r="M181" s="24"/>
    </row>
    <row r="182" spans="1:13" s="25" customFormat="1" ht="15.75">
      <c r="A182" s="99" t="s">
        <v>455</v>
      </c>
      <c r="B182" s="100"/>
      <c r="C182" s="101" t="s">
        <v>303</v>
      </c>
      <c r="D182" s="101" t="s">
        <v>303</v>
      </c>
      <c r="E182" s="100" t="s">
        <v>456</v>
      </c>
      <c r="F182" s="100"/>
      <c r="G182" s="55">
        <f>G183</f>
        <v>399427.7</v>
      </c>
      <c r="H182" s="55">
        <f>H183</f>
        <v>399427.7</v>
      </c>
      <c r="I182" s="26"/>
      <c r="J182" s="24"/>
      <c r="K182" s="24"/>
      <c r="L182" s="24"/>
      <c r="M182" s="24"/>
    </row>
    <row r="183" spans="1:13" s="25" customFormat="1" ht="47.25">
      <c r="A183" s="99" t="s">
        <v>1116</v>
      </c>
      <c r="B183" s="100"/>
      <c r="C183" s="101" t="s">
        <v>303</v>
      </c>
      <c r="D183" s="101" t="s">
        <v>303</v>
      </c>
      <c r="E183" s="100" t="s">
        <v>775</v>
      </c>
      <c r="F183" s="100">
        <v>800</v>
      </c>
      <c r="G183" s="55">
        <v>399427.7</v>
      </c>
      <c r="H183" s="55">
        <v>399427.7</v>
      </c>
      <c r="I183" s="26"/>
      <c r="J183" s="24"/>
      <c r="K183" s="24"/>
      <c r="L183" s="24"/>
      <c r="M183" s="24"/>
    </row>
    <row r="184" spans="1:13" s="25" customFormat="1" ht="15.75">
      <c r="A184" s="99" t="s">
        <v>484</v>
      </c>
      <c r="B184" s="100"/>
      <c r="C184" s="101" t="s">
        <v>303</v>
      </c>
      <c r="D184" s="101" t="s">
        <v>303</v>
      </c>
      <c r="E184" s="100" t="s">
        <v>485</v>
      </c>
      <c r="F184" s="100"/>
      <c r="G184" s="55">
        <f>SUM(G185)</f>
        <v>4006.5</v>
      </c>
      <c r="H184" s="55">
        <f>SUM(H185)</f>
        <v>4006.4</v>
      </c>
      <c r="I184" s="26"/>
      <c r="J184" s="24"/>
      <c r="K184" s="24"/>
      <c r="L184" s="24"/>
      <c r="M184" s="24"/>
    </row>
    <row r="185" spans="1:13" s="25" customFormat="1" ht="31.5">
      <c r="A185" s="99" t="s">
        <v>443</v>
      </c>
      <c r="B185" s="100"/>
      <c r="C185" s="101" t="s">
        <v>303</v>
      </c>
      <c r="D185" s="101" t="s">
        <v>303</v>
      </c>
      <c r="E185" s="100" t="s">
        <v>486</v>
      </c>
      <c r="F185" s="100">
        <v>800</v>
      </c>
      <c r="G185" s="55">
        <v>4006.5</v>
      </c>
      <c r="H185" s="55">
        <v>4006.4</v>
      </c>
      <c r="I185" s="26"/>
      <c r="J185" s="24"/>
      <c r="K185" s="24"/>
      <c r="L185" s="24"/>
      <c r="M185" s="24"/>
    </row>
    <row r="186" spans="1:13" s="25" customFormat="1" ht="47.25">
      <c r="A186" s="99" t="s">
        <v>417</v>
      </c>
      <c r="B186" s="100"/>
      <c r="C186" s="101" t="s">
        <v>303</v>
      </c>
      <c r="D186" s="101" t="s">
        <v>303</v>
      </c>
      <c r="E186" s="100" t="s">
        <v>418</v>
      </c>
      <c r="F186" s="100"/>
      <c r="G186" s="55">
        <f>G187</f>
        <v>5454.8</v>
      </c>
      <c r="H186" s="55">
        <f>H187</f>
        <v>0</v>
      </c>
      <c r="I186" s="26"/>
      <c r="J186" s="24"/>
      <c r="K186" s="24"/>
      <c r="L186" s="24"/>
      <c r="M186" s="24"/>
    </row>
    <row r="187" spans="1:13" s="25" customFormat="1" ht="31.5">
      <c r="A187" s="99" t="s">
        <v>487</v>
      </c>
      <c r="B187" s="100"/>
      <c r="C187" s="101" t="s">
        <v>303</v>
      </c>
      <c r="D187" s="101" t="s">
        <v>303</v>
      </c>
      <c r="E187" s="100" t="s">
        <v>488</v>
      </c>
      <c r="F187" s="100"/>
      <c r="G187" s="55">
        <f>SUM(G188:G190)</f>
        <v>5454.8</v>
      </c>
      <c r="H187" s="55">
        <f>SUM(H188:H190)</f>
        <v>0</v>
      </c>
      <c r="I187" s="26"/>
      <c r="J187" s="24"/>
      <c r="K187" s="24"/>
      <c r="L187" s="24"/>
      <c r="M187" s="24"/>
    </row>
    <row r="188" spans="1:13" s="25" customFormat="1" ht="63">
      <c r="A188" s="99" t="s">
        <v>1056</v>
      </c>
      <c r="B188" s="100"/>
      <c r="C188" s="101" t="s">
        <v>303</v>
      </c>
      <c r="D188" s="101" t="s">
        <v>303</v>
      </c>
      <c r="E188" s="100" t="s">
        <v>1036</v>
      </c>
      <c r="F188" s="100">
        <v>200</v>
      </c>
      <c r="G188" s="55">
        <v>1122.4000000000001</v>
      </c>
      <c r="H188" s="55">
        <v>0</v>
      </c>
      <c r="I188" s="26"/>
      <c r="J188" s="24"/>
      <c r="K188" s="24"/>
      <c r="L188" s="24"/>
      <c r="M188" s="24"/>
    </row>
    <row r="189" spans="1:13" s="25" customFormat="1" ht="63">
      <c r="A189" s="99" t="s">
        <v>1057</v>
      </c>
      <c r="B189" s="100"/>
      <c r="C189" s="101" t="s">
        <v>303</v>
      </c>
      <c r="D189" s="101" t="s">
        <v>303</v>
      </c>
      <c r="E189" s="100" t="s">
        <v>1037</v>
      </c>
      <c r="F189" s="100">
        <v>200</v>
      </c>
      <c r="G189" s="55">
        <v>2011.7</v>
      </c>
      <c r="H189" s="55">
        <v>0</v>
      </c>
      <c r="I189" s="26"/>
      <c r="J189" s="24"/>
      <c r="K189" s="24"/>
      <c r="L189" s="24"/>
      <c r="M189" s="24"/>
    </row>
    <row r="190" spans="1:13" s="25" customFormat="1" ht="63">
      <c r="A190" s="99" t="s">
        <v>1058</v>
      </c>
      <c r="B190" s="100"/>
      <c r="C190" s="101" t="s">
        <v>303</v>
      </c>
      <c r="D190" s="101" t="s">
        <v>303</v>
      </c>
      <c r="E190" s="100" t="s">
        <v>1038</v>
      </c>
      <c r="F190" s="100">
        <v>200</v>
      </c>
      <c r="G190" s="55">
        <v>2320.6999999999998</v>
      </c>
      <c r="H190" s="55">
        <v>0</v>
      </c>
      <c r="I190" s="26"/>
      <c r="J190" s="24"/>
      <c r="K190" s="24"/>
      <c r="L190" s="24"/>
      <c r="M190" s="24"/>
    </row>
    <row r="191" spans="1:13" s="25" customFormat="1" ht="15.75">
      <c r="A191" s="145" t="s">
        <v>489</v>
      </c>
      <c r="B191" s="95"/>
      <c r="C191" s="96" t="s">
        <v>343</v>
      </c>
      <c r="D191" s="96" t="s">
        <v>273</v>
      </c>
      <c r="E191" s="95"/>
      <c r="F191" s="95"/>
      <c r="G191" s="98">
        <f t="shared" ref="G191:H194" si="3">SUM(G192)</f>
        <v>1290.5</v>
      </c>
      <c r="H191" s="98">
        <f t="shared" si="3"/>
        <v>0</v>
      </c>
      <c r="I191" s="26"/>
      <c r="J191" s="24"/>
      <c r="K191" s="24"/>
      <c r="L191" s="24"/>
      <c r="M191" s="24"/>
    </row>
    <row r="192" spans="1:13" s="25" customFormat="1" ht="15.75">
      <c r="A192" s="145" t="s">
        <v>490</v>
      </c>
      <c r="B192" s="95"/>
      <c r="C192" s="96" t="s">
        <v>491</v>
      </c>
      <c r="D192" s="96" t="s">
        <v>492</v>
      </c>
      <c r="E192" s="95"/>
      <c r="F192" s="95"/>
      <c r="G192" s="98">
        <f t="shared" si="3"/>
        <v>1290.5</v>
      </c>
      <c r="H192" s="98">
        <f t="shared" si="3"/>
        <v>0</v>
      </c>
      <c r="I192" s="26"/>
      <c r="J192" s="24"/>
      <c r="K192" s="24"/>
      <c r="L192" s="24"/>
      <c r="M192" s="24"/>
    </row>
    <row r="193" spans="1:13" s="27" customFormat="1" ht="47.25">
      <c r="A193" s="99" t="s">
        <v>417</v>
      </c>
      <c r="B193" s="100"/>
      <c r="C193" s="101" t="s">
        <v>343</v>
      </c>
      <c r="D193" s="101" t="s">
        <v>492</v>
      </c>
      <c r="E193" s="100" t="s">
        <v>418</v>
      </c>
      <c r="F193" s="100"/>
      <c r="G193" s="55">
        <f t="shared" si="3"/>
        <v>1290.5</v>
      </c>
      <c r="H193" s="55">
        <f t="shared" si="3"/>
        <v>0</v>
      </c>
      <c r="I193" s="26"/>
      <c r="J193" s="24"/>
      <c r="K193" s="24"/>
      <c r="L193" s="24"/>
      <c r="M193" s="24"/>
    </row>
    <row r="194" spans="1:13" s="25" customFormat="1" ht="31.5">
      <c r="A194" s="99" t="s">
        <v>493</v>
      </c>
      <c r="B194" s="100"/>
      <c r="C194" s="101" t="s">
        <v>343</v>
      </c>
      <c r="D194" s="101" t="s">
        <v>492</v>
      </c>
      <c r="E194" s="100" t="s">
        <v>494</v>
      </c>
      <c r="F194" s="100"/>
      <c r="G194" s="55">
        <f t="shared" si="3"/>
        <v>1290.5</v>
      </c>
      <c r="H194" s="55">
        <f t="shared" si="3"/>
        <v>0</v>
      </c>
      <c r="I194" s="26"/>
      <c r="J194" s="24"/>
      <c r="K194" s="24"/>
      <c r="L194" s="24"/>
      <c r="M194" s="24"/>
    </row>
    <row r="195" spans="1:13" s="25" customFormat="1" ht="54" customHeight="1">
      <c r="A195" s="115" t="s">
        <v>495</v>
      </c>
      <c r="B195" s="100"/>
      <c r="C195" s="101" t="s">
        <v>343</v>
      </c>
      <c r="D195" s="101" t="s">
        <v>492</v>
      </c>
      <c r="E195" s="100" t="s">
        <v>496</v>
      </c>
      <c r="F195" s="100">
        <v>200</v>
      </c>
      <c r="G195" s="55">
        <v>1290.5</v>
      </c>
      <c r="H195" s="55">
        <v>0</v>
      </c>
      <c r="I195" s="26"/>
      <c r="J195" s="24"/>
      <c r="K195" s="24"/>
      <c r="L195" s="24"/>
      <c r="M195" s="24"/>
    </row>
    <row r="196" spans="1:13" s="25" customFormat="1" ht="15.75">
      <c r="A196" s="94" t="s">
        <v>497</v>
      </c>
      <c r="B196" s="100"/>
      <c r="C196" s="96" t="s">
        <v>359</v>
      </c>
      <c r="D196" s="96" t="s">
        <v>273</v>
      </c>
      <c r="E196" s="100"/>
      <c r="F196" s="100"/>
      <c r="G196" s="98">
        <f>SUM(G197,G205,G210)</f>
        <v>14356.3</v>
      </c>
      <c r="H196" s="98">
        <f>SUM(H197,H205,H210)</f>
        <v>10236.5</v>
      </c>
      <c r="I196" s="26"/>
      <c r="J196" s="24"/>
      <c r="K196" s="24"/>
      <c r="L196" s="24"/>
      <c r="M196" s="24"/>
    </row>
    <row r="197" spans="1:13" s="25" customFormat="1" ht="15.75">
      <c r="A197" s="145" t="s">
        <v>498</v>
      </c>
      <c r="B197" s="136"/>
      <c r="C197" s="96" t="s">
        <v>359</v>
      </c>
      <c r="D197" s="96" t="s">
        <v>338</v>
      </c>
      <c r="E197" s="136"/>
      <c r="F197" s="100"/>
      <c r="G197" s="98">
        <f>SUM(G198,G202)</f>
        <v>2264.4</v>
      </c>
      <c r="H197" s="98">
        <f>SUM(H198,H202)</f>
        <v>2247.1</v>
      </c>
      <c r="I197" s="26"/>
      <c r="J197" s="24"/>
      <c r="K197" s="24"/>
      <c r="L197" s="24"/>
      <c r="M197" s="24"/>
    </row>
    <row r="198" spans="1:13" s="25" customFormat="1" ht="51" customHeight="1">
      <c r="A198" s="99" t="s">
        <v>417</v>
      </c>
      <c r="B198" s="100"/>
      <c r="C198" s="101" t="s">
        <v>359</v>
      </c>
      <c r="D198" s="101" t="s">
        <v>338</v>
      </c>
      <c r="E198" s="100" t="s">
        <v>418</v>
      </c>
      <c r="F198" s="95"/>
      <c r="G198" s="55">
        <f>G199</f>
        <v>0</v>
      </c>
      <c r="H198" s="55">
        <f>H199</f>
        <v>0</v>
      </c>
      <c r="I198" s="26"/>
      <c r="J198" s="24"/>
      <c r="K198" s="24"/>
      <c r="L198" s="24"/>
      <c r="M198" s="24"/>
    </row>
    <row r="199" spans="1:13" s="25" customFormat="1" ht="31.5">
      <c r="A199" s="103" t="s">
        <v>984</v>
      </c>
      <c r="B199" s="100"/>
      <c r="C199" s="101" t="s">
        <v>359</v>
      </c>
      <c r="D199" s="101" t="s">
        <v>338</v>
      </c>
      <c r="E199" s="100" t="s">
        <v>983</v>
      </c>
      <c r="F199" s="100"/>
      <c r="G199" s="55">
        <f>SUM(G200:G201)</f>
        <v>0</v>
      </c>
      <c r="H199" s="55">
        <f>SUM(H200:H201)</f>
        <v>0</v>
      </c>
      <c r="I199" s="26"/>
      <c r="J199" s="24"/>
      <c r="K199" s="24"/>
      <c r="L199" s="24"/>
      <c r="M199" s="24"/>
    </row>
    <row r="200" spans="1:13" s="25" customFormat="1" ht="47.25">
      <c r="A200" s="99" t="s">
        <v>987</v>
      </c>
      <c r="B200" s="100"/>
      <c r="C200" s="101" t="s">
        <v>359</v>
      </c>
      <c r="D200" s="101" t="s">
        <v>338</v>
      </c>
      <c r="E200" s="100" t="s">
        <v>985</v>
      </c>
      <c r="F200" s="100">
        <v>400</v>
      </c>
      <c r="G200" s="55">
        <v>0</v>
      </c>
      <c r="H200" s="55">
        <v>0</v>
      </c>
      <c r="I200" s="26"/>
      <c r="J200" s="24"/>
      <c r="K200" s="24"/>
      <c r="L200" s="24"/>
      <c r="M200" s="24"/>
    </row>
    <row r="201" spans="1:13" s="25" customFormat="1" ht="47.25">
      <c r="A201" s="99" t="s">
        <v>987</v>
      </c>
      <c r="B201" s="100"/>
      <c r="C201" s="101" t="s">
        <v>359</v>
      </c>
      <c r="D201" s="101" t="s">
        <v>338</v>
      </c>
      <c r="E201" s="100" t="s">
        <v>986</v>
      </c>
      <c r="F201" s="100">
        <v>400</v>
      </c>
      <c r="G201" s="55">
        <v>0</v>
      </c>
      <c r="H201" s="55">
        <v>0</v>
      </c>
      <c r="I201" s="26"/>
      <c r="J201" s="24"/>
      <c r="K201" s="24"/>
      <c r="L201" s="24"/>
      <c r="M201" s="24"/>
    </row>
    <row r="202" spans="1:13" s="27" customFormat="1" ht="15.75">
      <c r="A202" s="115" t="s">
        <v>304</v>
      </c>
      <c r="B202" s="136"/>
      <c r="C202" s="100" t="s">
        <v>359</v>
      </c>
      <c r="D202" s="100" t="s">
        <v>338</v>
      </c>
      <c r="E202" s="100" t="s">
        <v>305</v>
      </c>
      <c r="F202" s="100"/>
      <c r="G202" s="55">
        <f>SUM(G203)</f>
        <v>2264.4</v>
      </c>
      <c r="H202" s="55">
        <f>SUM(H203)</f>
        <v>2247.1</v>
      </c>
      <c r="I202" s="26"/>
      <c r="J202" s="24"/>
      <c r="K202" s="24"/>
      <c r="L202" s="24"/>
      <c r="M202" s="24"/>
    </row>
    <row r="203" spans="1:13" s="25" customFormat="1" ht="15.75">
      <c r="A203" s="115" t="s">
        <v>306</v>
      </c>
      <c r="B203" s="136"/>
      <c r="C203" s="100" t="s">
        <v>359</v>
      </c>
      <c r="D203" s="100" t="s">
        <v>338</v>
      </c>
      <c r="E203" s="100" t="s">
        <v>307</v>
      </c>
      <c r="F203" s="100"/>
      <c r="G203" s="55">
        <f>SUM(G204)</f>
        <v>2264.4</v>
      </c>
      <c r="H203" s="55">
        <f>SUM(H204)</f>
        <v>2247.1</v>
      </c>
      <c r="I203" s="26"/>
      <c r="J203" s="24"/>
      <c r="K203" s="24"/>
      <c r="L203" s="24"/>
      <c r="M203" s="24"/>
    </row>
    <row r="204" spans="1:13" s="25" customFormat="1" ht="15.75">
      <c r="A204" s="115" t="s">
        <v>499</v>
      </c>
      <c r="B204" s="136"/>
      <c r="C204" s="100" t="s">
        <v>359</v>
      </c>
      <c r="D204" s="100" t="s">
        <v>338</v>
      </c>
      <c r="E204" s="100" t="s">
        <v>334</v>
      </c>
      <c r="F204" s="100">
        <v>300</v>
      </c>
      <c r="G204" s="55">
        <v>2264.4</v>
      </c>
      <c r="H204" s="55">
        <v>2247.1</v>
      </c>
      <c r="I204" s="26"/>
      <c r="J204" s="24"/>
      <c r="K204" s="24"/>
      <c r="L204" s="24"/>
      <c r="M204" s="24"/>
    </row>
    <row r="205" spans="1:13" s="25" customFormat="1" ht="15.75">
      <c r="A205" s="157" t="s">
        <v>500</v>
      </c>
      <c r="B205" s="158"/>
      <c r="C205" s="159">
        <v>10</v>
      </c>
      <c r="D205" s="159" t="s">
        <v>286</v>
      </c>
      <c r="E205" s="159"/>
      <c r="F205" s="159"/>
      <c r="G205" s="98">
        <f>SUM(G206)</f>
        <v>6412.7000000000007</v>
      </c>
      <c r="H205" s="98">
        <f>SUM(H206)</f>
        <v>2310.3000000000002</v>
      </c>
      <c r="I205" s="26"/>
      <c r="J205" s="24"/>
      <c r="K205" s="24"/>
      <c r="L205" s="24"/>
      <c r="M205" s="24"/>
    </row>
    <row r="206" spans="1:13" s="25" customFormat="1" ht="15.75">
      <c r="A206" s="144" t="s">
        <v>304</v>
      </c>
      <c r="B206" s="147"/>
      <c r="C206" s="148">
        <v>10</v>
      </c>
      <c r="D206" s="148" t="s">
        <v>286</v>
      </c>
      <c r="E206" s="148" t="s">
        <v>305</v>
      </c>
      <c r="F206" s="148"/>
      <c r="G206" s="55">
        <f>SUM(G207)</f>
        <v>6412.7000000000007</v>
      </c>
      <c r="H206" s="55">
        <f>SUM(H207)</f>
        <v>2310.3000000000002</v>
      </c>
      <c r="I206" s="26"/>
      <c r="J206" s="24"/>
      <c r="K206" s="24"/>
      <c r="L206" s="24"/>
      <c r="M206" s="24"/>
    </row>
    <row r="207" spans="1:13" s="25" customFormat="1" ht="15.75">
      <c r="A207" s="144" t="s">
        <v>306</v>
      </c>
      <c r="B207" s="147"/>
      <c r="C207" s="148">
        <v>10</v>
      </c>
      <c r="D207" s="148" t="s">
        <v>286</v>
      </c>
      <c r="E207" s="148" t="s">
        <v>307</v>
      </c>
      <c r="F207" s="148"/>
      <c r="G207" s="55">
        <f>G208+G209</f>
        <v>6412.7000000000007</v>
      </c>
      <c r="H207" s="55">
        <f>H208+H209</f>
        <v>2310.3000000000002</v>
      </c>
      <c r="I207" s="26"/>
      <c r="J207" s="24"/>
      <c r="K207" s="24"/>
      <c r="L207" s="24"/>
      <c r="M207" s="24"/>
    </row>
    <row r="208" spans="1:13" s="25" customFormat="1" ht="94.5">
      <c r="A208" s="144" t="s">
        <v>1117</v>
      </c>
      <c r="B208" s="147"/>
      <c r="C208" s="148">
        <v>10</v>
      </c>
      <c r="D208" s="148" t="s">
        <v>286</v>
      </c>
      <c r="E208" s="148" t="s">
        <v>502</v>
      </c>
      <c r="F208" s="148">
        <v>200</v>
      </c>
      <c r="G208" s="55">
        <v>2310.4</v>
      </c>
      <c r="H208" s="55">
        <v>2310.3000000000002</v>
      </c>
      <c r="I208" s="26"/>
      <c r="J208" s="24"/>
      <c r="K208" s="24"/>
      <c r="L208" s="24"/>
      <c r="M208" s="24"/>
    </row>
    <row r="209" spans="1:13" s="25" customFormat="1" ht="94.5">
      <c r="A209" s="15" t="s">
        <v>501</v>
      </c>
      <c r="B209" s="147"/>
      <c r="C209" s="148">
        <v>10</v>
      </c>
      <c r="D209" s="148" t="s">
        <v>286</v>
      </c>
      <c r="E209" s="148" t="s">
        <v>502</v>
      </c>
      <c r="F209" s="148">
        <v>400</v>
      </c>
      <c r="G209" s="149">
        <v>4102.3</v>
      </c>
      <c r="H209" s="149">
        <v>0</v>
      </c>
      <c r="I209" s="26"/>
      <c r="J209" s="24"/>
      <c r="K209" s="24"/>
      <c r="L209" s="24"/>
      <c r="M209" s="24"/>
    </row>
    <row r="210" spans="1:13" s="25" customFormat="1" ht="15.75">
      <c r="A210" s="94" t="s">
        <v>503</v>
      </c>
      <c r="B210" s="95"/>
      <c r="C210" s="96">
        <v>10</v>
      </c>
      <c r="D210" s="96" t="s">
        <v>504</v>
      </c>
      <c r="E210" s="95"/>
      <c r="F210" s="95"/>
      <c r="G210" s="98">
        <f t="shared" ref="G210:H212" si="4">G211</f>
        <v>5679.2</v>
      </c>
      <c r="H210" s="98">
        <f t="shared" si="4"/>
        <v>5679.1</v>
      </c>
      <c r="I210" s="26"/>
      <c r="J210" s="24"/>
      <c r="K210" s="24"/>
      <c r="L210" s="24"/>
      <c r="M210" s="24"/>
    </row>
    <row r="211" spans="1:13" s="25" customFormat="1" ht="47.25">
      <c r="A211" s="99" t="s">
        <v>505</v>
      </c>
      <c r="B211" s="100"/>
      <c r="C211" s="101">
        <v>10</v>
      </c>
      <c r="D211" s="101" t="s">
        <v>504</v>
      </c>
      <c r="E211" s="101" t="s">
        <v>506</v>
      </c>
      <c r="F211" s="100"/>
      <c r="G211" s="55">
        <f t="shared" si="4"/>
        <v>5679.2</v>
      </c>
      <c r="H211" s="55">
        <f t="shared" si="4"/>
        <v>5679.1</v>
      </c>
      <c r="I211" s="26"/>
      <c r="J211" s="24"/>
      <c r="K211" s="24"/>
      <c r="L211" s="24"/>
      <c r="M211" s="24"/>
    </row>
    <row r="212" spans="1:13" s="25" customFormat="1" ht="47.25">
      <c r="A212" s="99" t="s">
        <v>507</v>
      </c>
      <c r="B212" s="100"/>
      <c r="C212" s="101">
        <v>10</v>
      </c>
      <c r="D212" s="101" t="s">
        <v>504</v>
      </c>
      <c r="E212" s="100" t="s">
        <v>508</v>
      </c>
      <c r="F212" s="100"/>
      <c r="G212" s="55">
        <f t="shared" si="4"/>
        <v>5679.2</v>
      </c>
      <c r="H212" s="55">
        <f t="shared" si="4"/>
        <v>5679.1</v>
      </c>
      <c r="I212" s="26"/>
      <c r="J212" s="24"/>
      <c r="K212" s="24"/>
      <c r="L212" s="24"/>
      <c r="M212" s="24"/>
    </row>
    <row r="213" spans="1:13" s="27" customFormat="1" ht="63">
      <c r="A213" s="103" t="s">
        <v>509</v>
      </c>
      <c r="B213" s="100"/>
      <c r="C213" s="101">
        <v>10</v>
      </c>
      <c r="D213" s="101" t="s">
        <v>504</v>
      </c>
      <c r="E213" s="100" t="s">
        <v>510</v>
      </c>
      <c r="F213" s="100"/>
      <c r="G213" s="55">
        <f>SUM(G214:G214)</f>
        <v>5679.2</v>
      </c>
      <c r="H213" s="55">
        <f>SUM(H214:H214)</f>
        <v>5679.1</v>
      </c>
      <c r="I213" s="26"/>
      <c r="J213" s="24"/>
      <c r="K213" s="24"/>
      <c r="L213" s="24"/>
      <c r="M213" s="24"/>
    </row>
    <row r="214" spans="1:13" s="25" customFormat="1" ht="47.25">
      <c r="A214" s="15" t="s">
        <v>511</v>
      </c>
      <c r="B214" s="100"/>
      <c r="C214" s="101">
        <v>10</v>
      </c>
      <c r="D214" s="101" t="s">
        <v>504</v>
      </c>
      <c r="E214" s="100" t="s">
        <v>512</v>
      </c>
      <c r="F214" s="148">
        <v>400</v>
      </c>
      <c r="G214" s="55">
        <v>5679.2</v>
      </c>
      <c r="H214" s="55">
        <v>5679.1</v>
      </c>
      <c r="I214" s="26"/>
      <c r="J214" s="24"/>
      <c r="K214" s="24"/>
      <c r="L214" s="24"/>
      <c r="M214" s="24"/>
    </row>
    <row r="215" spans="1:13" s="25" customFormat="1" ht="31.5">
      <c r="A215" s="94" t="s">
        <v>513</v>
      </c>
      <c r="B215" s="95">
        <v>802</v>
      </c>
      <c r="C215" s="101"/>
      <c r="D215" s="101"/>
      <c r="E215" s="100"/>
      <c r="F215" s="100"/>
      <c r="G215" s="98">
        <f>SUM(G216,G240,G262,G267)</f>
        <v>146354.19999999998</v>
      </c>
      <c r="H215" s="98">
        <f>SUM(H216,H240,H262,H267)</f>
        <v>145728</v>
      </c>
      <c r="I215" s="26"/>
      <c r="J215" s="24"/>
      <c r="K215" s="24"/>
      <c r="L215" s="24"/>
      <c r="M215" s="24"/>
    </row>
    <row r="216" spans="1:13" s="25" customFormat="1" ht="15.75">
      <c r="A216" s="94" t="s">
        <v>271</v>
      </c>
      <c r="B216" s="95"/>
      <c r="C216" s="96" t="s">
        <v>272</v>
      </c>
      <c r="D216" s="96" t="s">
        <v>273</v>
      </c>
      <c r="E216" s="100"/>
      <c r="F216" s="100"/>
      <c r="G216" s="98">
        <f>SUM(G217,G229,G236)</f>
        <v>37942.199999999997</v>
      </c>
      <c r="H216" s="98">
        <f>SUM(H217,H229,H236)</f>
        <v>37456.899999999994</v>
      </c>
      <c r="I216" s="26"/>
      <c r="J216" s="24"/>
      <c r="K216" s="24"/>
      <c r="L216" s="24"/>
      <c r="M216" s="24"/>
    </row>
    <row r="217" spans="1:13" s="25" customFormat="1" ht="47.25">
      <c r="A217" s="94" t="s">
        <v>514</v>
      </c>
      <c r="B217" s="113"/>
      <c r="C217" s="96" t="s">
        <v>272</v>
      </c>
      <c r="D217" s="96" t="s">
        <v>504</v>
      </c>
      <c r="E217" s="95"/>
      <c r="F217" s="95"/>
      <c r="G217" s="98">
        <f>SUM(G218)</f>
        <v>37458.699999999997</v>
      </c>
      <c r="H217" s="98">
        <f>SUM(H218)</f>
        <v>37456.899999999994</v>
      </c>
      <c r="I217" s="26"/>
      <c r="J217" s="24"/>
      <c r="K217" s="24"/>
      <c r="L217" s="24"/>
      <c r="M217" s="24"/>
    </row>
    <row r="218" spans="1:13" s="25" customFormat="1" ht="31.5">
      <c r="A218" s="99" t="s">
        <v>315</v>
      </c>
      <c r="B218" s="100"/>
      <c r="C218" s="101" t="s">
        <v>272</v>
      </c>
      <c r="D218" s="101" t="s">
        <v>504</v>
      </c>
      <c r="E218" s="100" t="s">
        <v>316</v>
      </c>
      <c r="F218" s="102"/>
      <c r="G218" s="55">
        <f>SUM(G219)</f>
        <v>37458.699999999997</v>
      </c>
      <c r="H218" s="55">
        <f>SUM(H219)</f>
        <v>37456.899999999994</v>
      </c>
      <c r="I218" s="26"/>
      <c r="J218" s="24"/>
      <c r="K218" s="24"/>
      <c r="L218" s="24"/>
      <c r="M218" s="24"/>
    </row>
    <row r="219" spans="1:13" s="25" customFormat="1" ht="31.5">
      <c r="A219" s="99" t="s">
        <v>317</v>
      </c>
      <c r="B219" s="100"/>
      <c r="C219" s="101" t="s">
        <v>272</v>
      </c>
      <c r="D219" s="101" t="s">
        <v>504</v>
      </c>
      <c r="E219" s="100" t="s">
        <v>318</v>
      </c>
      <c r="F219" s="102"/>
      <c r="G219" s="55">
        <f>SUM(G220:G228)</f>
        <v>37458.699999999997</v>
      </c>
      <c r="H219" s="55">
        <f>SUM(H220:H228)</f>
        <v>37456.899999999994</v>
      </c>
      <c r="I219" s="26"/>
      <c r="J219" s="24"/>
      <c r="K219" s="24"/>
      <c r="L219" s="24"/>
      <c r="M219" s="24"/>
    </row>
    <row r="220" spans="1:13" s="25" customFormat="1" ht="94.5">
      <c r="A220" s="103" t="s">
        <v>289</v>
      </c>
      <c r="B220" s="100"/>
      <c r="C220" s="101" t="s">
        <v>272</v>
      </c>
      <c r="D220" s="101" t="s">
        <v>504</v>
      </c>
      <c r="E220" s="100" t="s">
        <v>515</v>
      </c>
      <c r="F220" s="100">
        <v>100</v>
      </c>
      <c r="G220" s="55">
        <v>28747.1</v>
      </c>
      <c r="H220" s="55">
        <v>28746.799999999999</v>
      </c>
      <c r="I220" s="26"/>
      <c r="J220" s="24"/>
      <c r="K220" s="24"/>
      <c r="L220" s="24"/>
      <c r="M220" s="24"/>
    </row>
    <row r="221" spans="1:13" s="25" customFormat="1" ht="47.25">
      <c r="A221" s="104" t="s">
        <v>291</v>
      </c>
      <c r="B221" s="105"/>
      <c r="C221" s="101" t="s">
        <v>272</v>
      </c>
      <c r="D221" s="101" t="s">
        <v>504</v>
      </c>
      <c r="E221" s="100" t="s">
        <v>515</v>
      </c>
      <c r="F221" s="105">
        <v>200</v>
      </c>
      <c r="G221" s="55">
        <v>1624.8</v>
      </c>
      <c r="H221" s="55">
        <v>1624.6</v>
      </c>
      <c r="I221" s="26"/>
      <c r="J221" s="24"/>
      <c r="K221" s="24"/>
      <c r="L221" s="24"/>
      <c r="M221" s="24"/>
    </row>
    <row r="222" spans="1:13" s="25" customFormat="1" ht="31.5">
      <c r="A222" s="103" t="s">
        <v>292</v>
      </c>
      <c r="B222" s="100"/>
      <c r="C222" s="101" t="s">
        <v>272</v>
      </c>
      <c r="D222" s="101" t="s">
        <v>504</v>
      </c>
      <c r="E222" s="100" t="s">
        <v>515</v>
      </c>
      <c r="F222" s="100">
        <v>800</v>
      </c>
      <c r="G222" s="55">
        <v>20.7</v>
      </c>
      <c r="H222" s="55">
        <v>20.7</v>
      </c>
      <c r="I222" s="26"/>
      <c r="J222" s="24"/>
      <c r="K222" s="24"/>
      <c r="L222" s="24"/>
      <c r="M222" s="24"/>
    </row>
    <row r="223" spans="1:13" s="25" customFormat="1" ht="126">
      <c r="A223" s="103" t="s">
        <v>293</v>
      </c>
      <c r="B223" s="100"/>
      <c r="C223" s="101" t="s">
        <v>272</v>
      </c>
      <c r="D223" s="101" t="s">
        <v>504</v>
      </c>
      <c r="E223" s="100" t="s">
        <v>516</v>
      </c>
      <c r="F223" s="100">
        <v>100</v>
      </c>
      <c r="G223" s="55">
        <v>2332.8000000000002</v>
      </c>
      <c r="H223" s="55">
        <v>2331.6</v>
      </c>
      <c r="I223" s="26"/>
      <c r="J223" s="24"/>
      <c r="K223" s="24"/>
      <c r="L223" s="24"/>
      <c r="M223" s="24"/>
    </row>
    <row r="224" spans="1:13" s="25" customFormat="1" ht="94.5">
      <c r="A224" s="104" t="s">
        <v>295</v>
      </c>
      <c r="B224" s="100"/>
      <c r="C224" s="101" t="s">
        <v>272</v>
      </c>
      <c r="D224" s="101" t="s">
        <v>504</v>
      </c>
      <c r="E224" s="100" t="s">
        <v>516</v>
      </c>
      <c r="F224" s="100">
        <v>200</v>
      </c>
      <c r="G224" s="55">
        <v>285.3</v>
      </c>
      <c r="H224" s="55">
        <v>285.2</v>
      </c>
      <c r="I224" s="26"/>
      <c r="J224" s="24"/>
      <c r="K224" s="24"/>
      <c r="L224" s="24"/>
      <c r="M224" s="24"/>
    </row>
    <row r="225" spans="1:13" s="25" customFormat="1" ht="78.75">
      <c r="A225" s="103" t="s">
        <v>283</v>
      </c>
      <c r="B225" s="100"/>
      <c r="C225" s="101" t="s">
        <v>272</v>
      </c>
      <c r="D225" s="101" t="s">
        <v>504</v>
      </c>
      <c r="E225" s="100" t="s">
        <v>517</v>
      </c>
      <c r="F225" s="100">
        <v>100</v>
      </c>
      <c r="G225" s="55">
        <v>1397.8</v>
      </c>
      <c r="H225" s="55">
        <v>1397.8</v>
      </c>
      <c r="I225" s="26"/>
      <c r="J225" s="24"/>
      <c r="K225" s="24"/>
      <c r="L225" s="24"/>
      <c r="M225" s="24"/>
    </row>
    <row r="226" spans="1:13" s="25" customFormat="1" ht="78.75">
      <c r="A226" s="103" t="s">
        <v>325</v>
      </c>
      <c r="B226" s="100"/>
      <c r="C226" s="101" t="s">
        <v>272</v>
      </c>
      <c r="D226" s="101" t="s">
        <v>504</v>
      </c>
      <c r="E226" s="100" t="s">
        <v>521</v>
      </c>
      <c r="F226" s="100">
        <v>100</v>
      </c>
      <c r="G226" s="55">
        <v>61.2</v>
      </c>
      <c r="H226" s="55">
        <v>61.2</v>
      </c>
      <c r="I226" s="26"/>
      <c r="J226" s="24"/>
      <c r="K226" s="24"/>
      <c r="L226" s="24"/>
      <c r="M226" s="24"/>
    </row>
    <row r="227" spans="1:13" s="25" customFormat="1" ht="94.5">
      <c r="A227" s="103" t="s">
        <v>1112</v>
      </c>
      <c r="B227" s="100"/>
      <c r="C227" s="101" t="s">
        <v>272</v>
      </c>
      <c r="D227" s="101" t="s">
        <v>504</v>
      </c>
      <c r="E227" s="100" t="s">
        <v>1118</v>
      </c>
      <c r="F227" s="100">
        <v>100</v>
      </c>
      <c r="G227" s="55">
        <v>2580.1999999999998</v>
      </c>
      <c r="H227" s="55">
        <v>2580.1999999999998</v>
      </c>
      <c r="I227" s="26"/>
      <c r="J227" s="24"/>
      <c r="K227" s="24"/>
      <c r="L227" s="24"/>
      <c r="M227" s="24"/>
    </row>
    <row r="228" spans="1:13" s="25" customFormat="1" ht="141.75">
      <c r="A228" s="103" t="s">
        <v>1109</v>
      </c>
      <c r="B228" s="100"/>
      <c r="C228" s="101" t="s">
        <v>272</v>
      </c>
      <c r="D228" s="101" t="s">
        <v>504</v>
      </c>
      <c r="E228" s="100" t="s">
        <v>1119</v>
      </c>
      <c r="F228" s="100">
        <v>100</v>
      </c>
      <c r="G228" s="55">
        <v>408.8</v>
      </c>
      <c r="H228" s="55">
        <v>408.8</v>
      </c>
      <c r="I228" s="26"/>
      <c r="J228" s="24"/>
      <c r="K228" s="24"/>
      <c r="L228" s="24"/>
      <c r="M228" s="24"/>
    </row>
    <row r="229" spans="1:13" s="25" customFormat="1" ht="15.75">
      <c r="A229" s="94" t="s">
        <v>518</v>
      </c>
      <c r="B229" s="113"/>
      <c r="C229" s="96" t="s">
        <v>272</v>
      </c>
      <c r="D229" s="96">
        <v>11</v>
      </c>
      <c r="E229" s="95"/>
      <c r="F229" s="95"/>
      <c r="G229" s="98">
        <f>SUM(G230,G233)</f>
        <v>483.5</v>
      </c>
      <c r="H229" s="98">
        <f>SUM(H230,H233)</f>
        <v>0</v>
      </c>
      <c r="I229" s="26"/>
      <c r="J229" s="24"/>
      <c r="K229" s="24"/>
      <c r="L229" s="24"/>
      <c r="M229" s="24"/>
    </row>
    <row r="230" spans="1:13" s="25" customFormat="1" ht="31.5">
      <c r="A230" s="99" t="s">
        <v>315</v>
      </c>
      <c r="B230" s="100"/>
      <c r="C230" s="101" t="s">
        <v>272</v>
      </c>
      <c r="D230" s="101" t="s">
        <v>519</v>
      </c>
      <c r="E230" s="100" t="s">
        <v>316</v>
      </c>
      <c r="F230" s="102"/>
      <c r="G230" s="55">
        <f>SUM(G231)</f>
        <v>0</v>
      </c>
      <c r="H230" s="55">
        <f>SUM(H231)</f>
        <v>0</v>
      </c>
      <c r="I230" s="26"/>
      <c r="J230" s="24"/>
      <c r="K230" s="24"/>
      <c r="L230" s="24"/>
      <c r="M230" s="24"/>
    </row>
    <row r="231" spans="1:13" s="25" customFormat="1" ht="31.5">
      <c r="A231" s="99" t="s">
        <v>317</v>
      </c>
      <c r="B231" s="100"/>
      <c r="C231" s="101" t="s">
        <v>272</v>
      </c>
      <c r="D231" s="101" t="s">
        <v>519</v>
      </c>
      <c r="E231" s="100" t="s">
        <v>318</v>
      </c>
      <c r="F231" s="102"/>
      <c r="G231" s="55">
        <f>SUM(G232)</f>
        <v>0</v>
      </c>
      <c r="H231" s="55">
        <f>SUM(H232)</f>
        <v>0</v>
      </c>
      <c r="I231" s="26"/>
      <c r="J231" s="24"/>
      <c r="K231" s="24"/>
      <c r="L231" s="24"/>
      <c r="M231" s="24"/>
    </row>
    <row r="232" spans="1:13" s="25" customFormat="1" ht="31.5">
      <c r="A232" s="99" t="s">
        <v>520</v>
      </c>
      <c r="B232" s="100"/>
      <c r="C232" s="101" t="s">
        <v>272</v>
      </c>
      <c r="D232" s="101" t="s">
        <v>519</v>
      </c>
      <c r="E232" s="100" t="s">
        <v>521</v>
      </c>
      <c r="F232" s="100">
        <v>800</v>
      </c>
      <c r="G232" s="55">
        <v>0</v>
      </c>
      <c r="H232" s="55">
        <v>0</v>
      </c>
      <c r="I232" s="26"/>
      <c r="J232" s="24"/>
      <c r="K232" s="24"/>
      <c r="L232" s="24"/>
      <c r="M232" s="24"/>
    </row>
    <row r="233" spans="1:13" s="25" customFormat="1" ht="15.75">
      <c r="A233" s="99" t="s">
        <v>304</v>
      </c>
      <c r="B233" s="100"/>
      <c r="C233" s="101" t="s">
        <v>272</v>
      </c>
      <c r="D233" s="101" t="s">
        <v>519</v>
      </c>
      <c r="E233" s="100" t="s">
        <v>305</v>
      </c>
      <c r="F233" s="100"/>
      <c r="G233" s="55">
        <f>SUM(G234)</f>
        <v>483.5</v>
      </c>
      <c r="H233" s="55">
        <f>SUM(H234)</f>
        <v>0</v>
      </c>
      <c r="I233" s="26"/>
      <c r="J233" s="24"/>
      <c r="K233" s="24"/>
      <c r="L233" s="24"/>
      <c r="M233" s="24"/>
    </row>
    <row r="234" spans="1:13" s="25" customFormat="1" ht="15.75">
      <c r="A234" s="99" t="s">
        <v>306</v>
      </c>
      <c r="B234" s="100"/>
      <c r="C234" s="101" t="s">
        <v>272</v>
      </c>
      <c r="D234" s="101" t="s">
        <v>519</v>
      </c>
      <c r="E234" s="100" t="s">
        <v>307</v>
      </c>
      <c r="F234" s="100"/>
      <c r="G234" s="55">
        <f>SUM(G235)</f>
        <v>483.5</v>
      </c>
      <c r="H234" s="55">
        <f>SUM(H235)</f>
        <v>0</v>
      </c>
      <c r="I234" s="26"/>
      <c r="J234" s="24"/>
      <c r="K234" s="24"/>
      <c r="L234" s="24"/>
      <c r="M234" s="24"/>
    </row>
    <row r="235" spans="1:13" s="25" customFormat="1" ht="31.5">
      <c r="A235" s="99" t="s">
        <v>336</v>
      </c>
      <c r="B235" s="100"/>
      <c r="C235" s="101" t="s">
        <v>272</v>
      </c>
      <c r="D235" s="101" t="s">
        <v>519</v>
      </c>
      <c r="E235" s="100" t="s">
        <v>334</v>
      </c>
      <c r="F235" s="100">
        <v>800</v>
      </c>
      <c r="G235" s="55">
        <v>483.5</v>
      </c>
      <c r="H235" s="55">
        <v>0</v>
      </c>
      <c r="I235" s="26"/>
      <c r="J235" s="24"/>
      <c r="K235" s="24"/>
      <c r="L235" s="24"/>
      <c r="M235" s="24"/>
    </row>
    <row r="236" spans="1:13" s="25" customFormat="1" ht="15.75">
      <c r="A236" s="94" t="s">
        <v>310</v>
      </c>
      <c r="B236" s="95"/>
      <c r="C236" s="96" t="s">
        <v>272</v>
      </c>
      <c r="D236" s="96">
        <v>13</v>
      </c>
      <c r="E236" s="95"/>
      <c r="F236" s="95"/>
      <c r="G236" s="98">
        <f t="shared" ref="G236:H238" si="5">SUM(G237)</f>
        <v>0</v>
      </c>
      <c r="H236" s="98">
        <f t="shared" si="5"/>
        <v>0</v>
      </c>
      <c r="I236" s="26"/>
      <c r="J236" s="24"/>
      <c r="K236" s="24"/>
      <c r="L236" s="24"/>
      <c r="M236" s="24"/>
    </row>
    <row r="237" spans="1:13" s="27" customFormat="1" ht="15.75">
      <c r="A237" s="99" t="s">
        <v>304</v>
      </c>
      <c r="B237" s="100"/>
      <c r="C237" s="101" t="s">
        <v>272</v>
      </c>
      <c r="D237" s="101" t="s">
        <v>311</v>
      </c>
      <c r="E237" s="100" t="s">
        <v>305</v>
      </c>
      <c r="F237" s="100"/>
      <c r="G237" s="55">
        <f t="shared" si="5"/>
        <v>0</v>
      </c>
      <c r="H237" s="55">
        <f t="shared" si="5"/>
        <v>0</v>
      </c>
      <c r="I237" s="26"/>
      <c r="J237" s="24"/>
      <c r="K237" s="24"/>
      <c r="L237" s="24"/>
      <c r="M237" s="24"/>
    </row>
    <row r="238" spans="1:13" s="25" customFormat="1" ht="15.75">
      <c r="A238" s="99" t="s">
        <v>306</v>
      </c>
      <c r="B238" s="100"/>
      <c r="C238" s="101" t="s">
        <v>272</v>
      </c>
      <c r="D238" s="101" t="s">
        <v>311</v>
      </c>
      <c r="E238" s="100" t="s">
        <v>307</v>
      </c>
      <c r="F238" s="100"/>
      <c r="G238" s="55">
        <f t="shared" si="5"/>
        <v>0</v>
      </c>
      <c r="H238" s="55">
        <f t="shared" si="5"/>
        <v>0</v>
      </c>
      <c r="I238" s="26"/>
      <c r="J238" s="24"/>
      <c r="K238" s="24"/>
      <c r="L238" s="24"/>
      <c r="M238" s="24"/>
    </row>
    <row r="239" spans="1:13" s="25" customFormat="1" ht="15.75">
      <c r="A239" s="99" t="s">
        <v>522</v>
      </c>
      <c r="B239" s="100"/>
      <c r="C239" s="101" t="s">
        <v>272</v>
      </c>
      <c r="D239" s="101" t="s">
        <v>311</v>
      </c>
      <c r="E239" s="100" t="s">
        <v>523</v>
      </c>
      <c r="F239" s="100">
        <v>800</v>
      </c>
      <c r="G239" s="88">
        <v>0</v>
      </c>
      <c r="H239" s="88">
        <v>0</v>
      </c>
      <c r="I239" s="26"/>
      <c r="J239" s="24"/>
      <c r="K239" s="24"/>
      <c r="L239" s="24"/>
      <c r="M239" s="24"/>
    </row>
    <row r="240" spans="1:13" s="25" customFormat="1" ht="15.75">
      <c r="A240" s="94" t="s">
        <v>387</v>
      </c>
      <c r="B240" s="113"/>
      <c r="C240" s="96" t="s">
        <v>286</v>
      </c>
      <c r="D240" s="96" t="s">
        <v>273</v>
      </c>
      <c r="E240" s="95"/>
      <c r="F240" s="95"/>
      <c r="G240" s="98">
        <f>SUM(G241)</f>
        <v>98026.799999999988</v>
      </c>
      <c r="H240" s="98">
        <f>SUM(H241)</f>
        <v>97886.099999999991</v>
      </c>
      <c r="I240" s="26"/>
      <c r="J240" s="24"/>
      <c r="K240" s="24"/>
      <c r="L240" s="24"/>
      <c r="M240" s="24"/>
    </row>
    <row r="241" spans="1:13" s="25" customFormat="1" ht="15.75">
      <c r="A241" s="94" t="s">
        <v>423</v>
      </c>
      <c r="B241" s="113"/>
      <c r="C241" s="96" t="s">
        <v>286</v>
      </c>
      <c r="D241" s="96">
        <v>12</v>
      </c>
      <c r="E241" s="95"/>
      <c r="F241" s="95"/>
      <c r="G241" s="98">
        <f>SUM(G242,G246,G257)</f>
        <v>98026.799999999988</v>
      </c>
      <c r="H241" s="98">
        <f>SUM(H242,H246,H257)</f>
        <v>97886.099999999991</v>
      </c>
      <c r="I241" s="26"/>
      <c r="J241" s="24"/>
      <c r="K241" s="24"/>
      <c r="L241" s="24"/>
      <c r="M241" s="24"/>
    </row>
    <row r="242" spans="1:13" s="25" customFormat="1" ht="50.25" customHeight="1">
      <c r="A242" s="99" t="s">
        <v>524</v>
      </c>
      <c r="B242" s="113"/>
      <c r="C242" s="101" t="s">
        <v>286</v>
      </c>
      <c r="D242" s="101">
        <v>12</v>
      </c>
      <c r="E242" s="100" t="s">
        <v>525</v>
      </c>
      <c r="F242" s="100"/>
      <c r="G242" s="55">
        <f t="shared" ref="G242:H244" si="6">SUM(G243)</f>
        <v>300</v>
      </c>
      <c r="H242" s="55">
        <f t="shared" si="6"/>
        <v>300</v>
      </c>
      <c r="I242" s="26"/>
      <c r="J242" s="24"/>
      <c r="K242" s="24"/>
      <c r="L242" s="24"/>
      <c r="M242" s="24"/>
    </row>
    <row r="243" spans="1:13" s="25" customFormat="1" ht="31.5">
      <c r="A243" s="99" t="s">
        <v>526</v>
      </c>
      <c r="B243" s="113"/>
      <c r="C243" s="101" t="s">
        <v>286</v>
      </c>
      <c r="D243" s="101">
        <v>12</v>
      </c>
      <c r="E243" s="100" t="s">
        <v>527</v>
      </c>
      <c r="F243" s="100"/>
      <c r="G243" s="55">
        <f t="shared" si="6"/>
        <v>300</v>
      </c>
      <c r="H243" s="55">
        <f t="shared" si="6"/>
        <v>300</v>
      </c>
      <c r="I243" s="26"/>
      <c r="J243" s="24"/>
      <c r="K243" s="24"/>
      <c r="L243" s="24"/>
      <c r="M243" s="24"/>
    </row>
    <row r="244" spans="1:13" s="25" customFormat="1" ht="31.5">
      <c r="A244" s="99" t="s">
        <v>528</v>
      </c>
      <c r="B244" s="100"/>
      <c r="C244" s="101" t="s">
        <v>286</v>
      </c>
      <c r="D244" s="101">
        <v>12</v>
      </c>
      <c r="E244" s="100" t="s">
        <v>529</v>
      </c>
      <c r="F244" s="100"/>
      <c r="G244" s="55">
        <f t="shared" si="6"/>
        <v>300</v>
      </c>
      <c r="H244" s="55">
        <f t="shared" si="6"/>
        <v>300</v>
      </c>
      <c r="I244" s="26"/>
      <c r="J244" s="24"/>
      <c r="K244" s="24"/>
      <c r="L244" s="24"/>
      <c r="M244" s="24"/>
    </row>
    <row r="245" spans="1:13" s="25" customFormat="1" ht="31.5">
      <c r="A245" s="99" t="s">
        <v>530</v>
      </c>
      <c r="B245" s="113"/>
      <c r="C245" s="101" t="s">
        <v>286</v>
      </c>
      <c r="D245" s="101">
        <v>12</v>
      </c>
      <c r="E245" s="100" t="s">
        <v>531</v>
      </c>
      <c r="F245" s="100">
        <v>800</v>
      </c>
      <c r="G245" s="55">
        <v>300</v>
      </c>
      <c r="H245" s="55">
        <v>300</v>
      </c>
      <c r="I245" s="26"/>
      <c r="J245" s="24"/>
      <c r="K245" s="24"/>
      <c r="L245" s="24"/>
      <c r="M245" s="24"/>
    </row>
    <row r="246" spans="1:13" s="25" customFormat="1" ht="47.25">
      <c r="A246" s="99" t="s">
        <v>532</v>
      </c>
      <c r="B246" s="126"/>
      <c r="C246" s="101" t="s">
        <v>286</v>
      </c>
      <c r="D246" s="101">
        <v>12</v>
      </c>
      <c r="E246" s="100" t="s">
        <v>533</v>
      </c>
      <c r="F246" s="100"/>
      <c r="G246" s="55">
        <f>SUM(G247,G250,G254)</f>
        <v>85476.099999999991</v>
      </c>
      <c r="H246" s="55">
        <f>SUM(H247,H250,H254)</f>
        <v>85475.9</v>
      </c>
      <c r="I246" s="26"/>
      <c r="J246" s="24"/>
      <c r="K246" s="24"/>
      <c r="L246" s="24"/>
      <c r="M246" s="24"/>
    </row>
    <row r="247" spans="1:13" s="25" customFormat="1" ht="31.5">
      <c r="A247" s="127" t="s">
        <v>534</v>
      </c>
      <c r="B247" s="128"/>
      <c r="C247" s="129" t="s">
        <v>286</v>
      </c>
      <c r="D247" s="129">
        <v>12</v>
      </c>
      <c r="E247" s="130" t="s">
        <v>535</v>
      </c>
      <c r="F247" s="130"/>
      <c r="G247" s="131">
        <f>G248</f>
        <v>11995.2</v>
      </c>
      <c r="H247" s="131">
        <f>H248</f>
        <v>11995.2</v>
      </c>
      <c r="I247" s="26"/>
      <c r="J247" s="24"/>
      <c r="K247" s="24"/>
      <c r="L247" s="24"/>
      <c r="M247" s="24"/>
    </row>
    <row r="248" spans="1:13" s="25" customFormat="1" ht="31.5">
      <c r="A248" s="132" t="s">
        <v>536</v>
      </c>
      <c r="B248" s="130"/>
      <c r="C248" s="129" t="s">
        <v>286</v>
      </c>
      <c r="D248" s="129">
        <v>12</v>
      </c>
      <c r="E248" s="130" t="s">
        <v>537</v>
      </c>
      <c r="F248" s="130"/>
      <c r="G248" s="131">
        <f>SUM(G249:G249)</f>
        <v>11995.2</v>
      </c>
      <c r="H248" s="131">
        <f>SUM(H249:H249)</f>
        <v>11995.2</v>
      </c>
      <c r="I248" s="26"/>
      <c r="J248" s="24"/>
      <c r="K248" s="24"/>
      <c r="L248" s="24"/>
      <c r="M248" s="24"/>
    </row>
    <row r="249" spans="1:13" s="25" customFormat="1" ht="31.5">
      <c r="A249" s="132" t="s">
        <v>538</v>
      </c>
      <c r="B249" s="128"/>
      <c r="C249" s="129" t="s">
        <v>286</v>
      </c>
      <c r="D249" s="129">
        <v>12</v>
      </c>
      <c r="E249" s="130" t="s">
        <v>539</v>
      </c>
      <c r="F249" s="130">
        <v>800</v>
      </c>
      <c r="G249" s="131">
        <v>11995.2</v>
      </c>
      <c r="H249" s="131">
        <v>11995.2</v>
      </c>
      <c r="I249" s="26"/>
      <c r="J249" s="24"/>
      <c r="K249" s="24"/>
      <c r="L249" s="24"/>
      <c r="M249" s="24"/>
    </row>
    <row r="250" spans="1:13" s="25" customFormat="1" ht="47.25">
      <c r="A250" s="99" t="s">
        <v>540</v>
      </c>
      <c r="B250" s="126"/>
      <c r="C250" s="101" t="s">
        <v>286</v>
      </c>
      <c r="D250" s="101">
        <v>12</v>
      </c>
      <c r="E250" s="100" t="s">
        <v>541</v>
      </c>
      <c r="F250" s="100"/>
      <c r="G250" s="55">
        <f>SUM(G251)</f>
        <v>73480.899999999994</v>
      </c>
      <c r="H250" s="55">
        <f>SUM(H251)</f>
        <v>73480.7</v>
      </c>
      <c r="I250" s="26"/>
      <c r="J250" s="24"/>
      <c r="K250" s="24"/>
      <c r="L250" s="24"/>
      <c r="M250" s="24"/>
    </row>
    <row r="251" spans="1:13" s="25" customFormat="1" ht="47.25">
      <c r="A251" s="99" t="s">
        <v>542</v>
      </c>
      <c r="B251" s="100"/>
      <c r="C251" s="101" t="s">
        <v>286</v>
      </c>
      <c r="D251" s="101">
        <v>12</v>
      </c>
      <c r="E251" s="100" t="s">
        <v>543</v>
      </c>
      <c r="F251" s="100"/>
      <c r="G251" s="55">
        <f>G252+G253</f>
        <v>73480.899999999994</v>
      </c>
      <c r="H251" s="55">
        <f>H252+H253</f>
        <v>73480.7</v>
      </c>
      <c r="I251" s="26"/>
      <c r="J251" s="24"/>
      <c r="K251" s="24"/>
      <c r="L251" s="24"/>
      <c r="M251" s="24"/>
    </row>
    <row r="252" spans="1:13" s="27" customFormat="1" ht="47.25">
      <c r="A252" s="99" t="s">
        <v>544</v>
      </c>
      <c r="B252" s="113"/>
      <c r="C252" s="101" t="s">
        <v>286</v>
      </c>
      <c r="D252" s="101">
        <v>12</v>
      </c>
      <c r="E252" s="100" t="s">
        <v>545</v>
      </c>
      <c r="F252" s="100">
        <v>800</v>
      </c>
      <c r="G252" s="55">
        <v>49973.7</v>
      </c>
      <c r="H252" s="55">
        <v>49973.5</v>
      </c>
      <c r="I252" s="26"/>
      <c r="J252" s="24"/>
      <c r="K252" s="24"/>
      <c r="L252" s="24"/>
      <c r="M252" s="24"/>
    </row>
    <row r="253" spans="1:13" s="27" customFormat="1" ht="47.25">
      <c r="A253" s="99" t="s">
        <v>1120</v>
      </c>
      <c r="B253" s="113"/>
      <c r="C253" s="101" t="s">
        <v>286</v>
      </c>
      <c r="D253" s="101">
        <v>12</v>
      </c>
      <c r="E253" s="100" t="s">
        <v>1121</v>
      </c>
      <c r="F253" s="100">
        <v>800</v>
      </c>
      <c r="G253" s="55">
        <v>23507.200000000001</v>
      </c>
      <c r="H253" s="55">
        <v>23507.200000000001</v>
      </c>
      <c r="I253" s="26"/>
      <c r="J253" s="24"/>
      <c r="K253" s="24"/>
      <c r="L253" s="24"/>
      <c r="M253" s="24"/>
    </row>
    <row r="254" spans="1:13" s="25" customFormat="1" ht="31.5">
      <c r="A254" s="99" t="s">
        <v>546</v>
      </c>
      <c r="B254" s="113"/>
      <c r="C254" s="101" t="s">
        <v>286</v>
      </c>
      <c r="D254" s="101">
        <v>12</v>
      </c>
      <c r="E254" s="100" t="s">
        <v>547</v>
      </c>
      <c r="F254" s="100"/>
      <c r="G254" s="55">
        <f>SUM(G255)</f>
        <v>0</v>
      </c>
      <c r="H254" s="55">
        <f>SUM(H255)</f>
        <v>0</v>
      </c>
      <c r="I254" s="26"/>
      <c r="J254" s="24"/>
      <c r="K254" s="24"/>
      <c r="L254" s="24"/>
      <c r="M254" s="24"/>
    </row>
    <row r="255" spans="1:13" s="27" customFormat="1" ht="31.5">
      <c r="A255" s="99" t="s">
        <v>548</v>
      </c>
      <c r="B255" s="100"/>
      <c r="C255" s="101" t="s">
        <v>286</v>
      </c>
      <c r="D255" s="101">
        <v>12</v>
      </c>
      <c r="E255" s="100" t="s">
        <v>549</v>
      </c>
      <c r="F255" s="100"/>
      <c r="G255" s="55">
        <f>SUM(G256:G256)</f>
        <v>0</v>
      </c>
      <c r="H255" s="55">
        <f>SUM(H256:H256)</f>
        <v>0</v>
      </c>
      <c r="I255" s="26"/>
      <c r="J255" s="24"/>
      <c r="K255" s="24"/>
      <c r="L255" s="24"/>
      <c r="M255" s="24"/>
    </row>
    <row r="256" spans="1:13" s="25" customFormat="1" ht="31.5">
      <c r="A256" s="99" t="s">
        <v>550</v>
      </c>
      <c r="B256" s="113"/>
      <c r="C256" s="101" t="s">
        <v>286</v>
      </c>
      <c r="D256" s="101">
        <v>12</v>
      </c>
      <c r="E256" s="100" t="s">
        <v>551</v>
      </c>
      <c r="F256" s="100">
        <v>800</v>
      </c>
      <c r="G256" s="55">
        <v>0</v>
      </c>
      <c r="H256" s="55">
        <v>0</v>
      </c>
      <c r="I256" s="26"/>
      <c r="J256" s="24"/>
      <c r="K256" s="24"/>
      <c r="L256" s="24"/>
      <c r="M256" s="24"/>
    </row>
    <row r="257" spans="1:13" s="25" customFormat="1" ht="15.75">
      <c r="A257" s="99" t="s">
        <v>304</v>
      </c>
      <c r="B257" s="100"/>
      <c r="C257" s="101" t="s">
        <v>286</v>
      </c>
      <c r="D257" s="101">
        <v>12</v>
      </c>
      <c r="E257" s="100" t="s">
        <v>305</v>
      </c>
      <c r="F257" s="100"/>
      <c r="G257" s="55">
        <f>SUM(G258)</f>
        <v>12250.7</v>
      </c>
      <c r="H257" s="55">
        <f>SUM(H258)</f>
        <v>12110.2</v>
      </c>
      <c r="I257" s="26"/>
      <c r="J257" s="24"/>
      <c r="K257" s="24"/>
      <c r="L257" s="24"/>
      <c r="M257" s="24"/>
    </row>
    <row r="258" spans="1:13" s="25" customFormat="1" ht="15.75">
      <c r="A258" s="99" t="s">
        <v>306</v>
      </c>
      <c r="B258" s="100"/>
      <c r="C258" s="101" t="s">
        <v>286</v>
      </c>
      <c r="D258" s="101">
        <v>12</v>
      </c>
      <c r="E258" s="100" t="s">
        <v>307</v>
      </c>
      <c r="F258" s="100"/>
      <c r="G258" s="55">
        <f>SUM(G259:G261)</f>
        <v>12250.7</v>
      </c>
      <c r="H258" s="55">
        <f>SUM(H259:H261)</f>
        <v>12110.2</v>
      </c>
      <c r="I258" s="26"/>
      <c r="J258" s="24"/>
      <c r="K258" s="24"/>
      <c r="L258" s="24"/>
      <c r="M258" s="24"/>
    </row>
    <row r="259" spans="1:13" s="25" customFormat="1" ht="15.75">
      <c r="A259" s="99" t="s">
        <v>522</v>
      </c>
      <c r="B259" s="100"/>
      <c r="C259" s="101" t="s">
        <v>286</v>
      </c>
      <c r="D259" s="101">
        <v>12</v>
      </c>
      <c r="E259" s="100" t="s">
        <v>523</v>
      </c>
      <c r="F259" s="100">
        <v>800</v>
      </c>
      <c r="G259" s="55">
        <v>139.9</v>
      </c>
      <c r="H259" s="55">
        <v>0</v>
      </c>
      <c r="I259" s="26"/>
      <c r="J259" s="24"/>
      <c r="K259" s="24"/>
      <c r="L259" s="24"/>
      <c r="M259" s="24"/>
    </row>
    <row r="260" spans="1:13" s="25" customFormat="1" ht="47.25">
      <c r="A260" s="99" t="s">
        <v>552</v>
      </c>
      <c r="B260" s="100"/>
      <c r="C260" s="101" t="s">
        <v>286</v>
      </c>
      <c r="D260" s="101">
        <v>12</v>
      </c>
      <c r="E260" s="100" t="s">
        <v>553</v>
      </c>
      <c r="F260" s="100">
        <v>800</v>
      </c>
      <c r="G260" s="55">
        <v>7173</v>
      </c>
      <c r="H260" s="55">
        <v>7172.4</v>
      </c>
      <c r="I260" s="26"/>
      <c r="J260" s="24"/>
      <c r="K260" s="24"/>
      <c r="L260" s="24"/>
      <c r="M260" s="24"/>
    </row>
    <row r="261" spans="1:13" s="25" customFormat="1" ht="63">
      <c r="A261" s="99" t="s">
        <v>1040</v>
      </c>
      <c r="B261" s="204"/>
      <c r="C261" s="101" t="s">
        <v>286</v>
      </c>
      <c r="D261" s="101" t="s">
        <v>424</v>
      </c>
      <c r="E261" s="101" t="s">
        <v>1039</v>
      </c>
      <c r="F261" s="100">
        <v>800</v>
      </c>
      <c r="G261" s="55">
        <v>4937.8</v>
      </c>
      <c r="H261" s="55">
        <v>4937.8</v>
      </c>
      <c r="I261" s="26"/>
      <c r="J261" s="24"/>
      <c r="K261" s="24"/>
      <c r="L261" s="24"/>
      <c r="M261" s="24"/>
    </row>
    <row r="262" spans="1:13" s="25" customFormat="1" ht="15.75">
      <c r="A262" s="94" t="s">
        <v>497</v>
      </c>
      <c r="B262" s="113"/>
      <c r="C262" s="96">
        <v>10</v>
      </c>
      <c r="D262" s="96" t="s">
        <v>273</v>
      </c>
      <c r="E262" s="95"/>
      <c r="F262" s="95"/>
      <c r="G262" s="98">
        <f t="shared" ref="G262:H265" si="7">SUM(G263)</f>
        <v>10364.9</v>
      </c>
      <c r="H262" s="98">
        <f t="shared" si="7"/>
        <v>10364.799999999999</v>
      </c>
      <c r="I262" s="26"/>
      <c r="J262" s="24"/>
      <c r="K262" s="24"/>
      <c r="L262" s="24"/>
      <c r="M262" s="24"/>
    </row>
    <row r="263" spans="1:13" s="25" customFormat="1" ht="15.75">
      <c r="A263" s="94" t="s">
        <v>554</v>
      </c>
      <c r="B263" s="146"/>
      <c r="C263" s="96">
        <v>10</v>
      </c>
      <c r="D263" s="96" t="s">
        <v>272</v>
      </c>
      <c r="E263" s="95"/>
      <c r="F263" s="95"/>
      <c r="G263" s="98">
        <f t="shared" si="7"/>
        <v>10364.9</v>
      </c>
      <c r="H263" s="98">
        <f t="shared" si="7"/>
        <v>10364.799999999999</v>
      </c>
      <c r="I263" s="26"/>
      <c r="J263" s="24"/>
      <c r="K263" s="24"/>
      <c r="L263" s="24"/>
      <c r="M263" s="24"/>
    </row>
    <row r="264" spans="1:13" s="25" customFormat="1" ht="15.75">
      <c r="A264" s="99" t="s">
        <v>304</v>
      </c>
      <c r="B264" s="100"/>
      <c r="C264" s="101">
        <v>10</v>
      </c>
      <c r="D264" s="101" t="s">
        <v>272</v>
      </c>
      <c r="E264" s="100" t="s">
        <v>305</v>
      </c>
      <c r="F264" s="100"/>
      <c r="G264" s="55">
        <f t="shared" si="7"/>
        <v>10364.9</v>
      </c>
      <c r="H264" s="55">
        <f t="shared" si="7"/>
        <v>10364.799999999999</v>
      </c>
      <c r="I264" s="26"/>
      <c r="J264" s="24"/>
      <c r="K264" s="24"/>
      <c r="L264" s="24"/>
      <c r="M264" s="24"/>
    </row>
    <row r="265" spans="1:13" s="25" customFormat="1" ht="15.75">
      <c r="A265" s="99" t="s">
        <v>555</v>
      </c>
      <c r="B265" s="100"/>
      <c r="C265" s="101" t="s">
        <v>359</v>
      </c>
      <c r="D265" s="101" t="s">
        <v>272</v>
      </c>
      <c r="E265" s="100" t="s">
        <v>556</v>
      </c>
      <c r="F265" s="100"/>
      <c r="G265" s="55">
        <f t="shared" si="7"/>
        <v>10364.9</v>
      </c>
      <c r="H265" s="55">
        <f t="shared" si="7"/>
        <v>10364.799999999999</v>
      </c>
      <c r="I265" s="26"/>
      <c r="J265" s="24"/>
      <c r="K265" s="24"/>
      <c r="L265" s="24"/>
      <c r="M265" s="24"/>
    </row>
    <row r="266" spans="1:13" s="25" customFormat="1" ht="47.25">
      <c r="A266" s="103" t="s">
        <v>557</v>
      </c>
      <c r="B266" s="113"/>
      <c r="C266" s="101">
        <v>10</v>
      </c>
      <c r="D266" s="101" t="s">
        <v>272</v>
      </c>
      <c r="E266" s="100" t="s">
        <v>558</v>
      </c>
      <c r="F266" s="100">
        <v>300</v>
      </c>
      <c r="G266" s="55">
        <v>10364.9</v>
      </c>
      <c r="H266" s="55">
        <v>10364.799999999999</v>
      </c>
      <c r="I266" s="26"/>
      <c r="J266" s="24"/>
      <c r="K266" s="24"/>
      <c r="L266" s="24"/>
      <c r="M266" s="24"/>
    </row>
    <row r="267" spans="1:13" s="25" customFormat="1" ht="15.75">
      <c r="A267" s="93" t="s">
        <v>997</v>
      </c>
      <c r="B267" s="202"/>
      <c r="C267" s="96" t="s">
        <v>311</v>
      </c>
      <c r="D267" s="96" t="s">
        <v>273</v>
      </c>
      <c r="E267" s="95"/>
      <c r="F267" s="95"/>
      <c r="G267" s="98">
        <f t="shared" ref="G267:H270" si="8">G268</f>
        <v>20.3</v>
      </c>
      <c r="H267" s="98">
        <f t="shared" si="8"/>
        <v>20.2</v>
      </c>
      <c r="I267" s="26"/>
      <c r="J267" s="24"/>
      <c r="K267" s="24"/>
      <c r="L267" s="24"/>
      <c r="M267" s="24"/>
    </row>
    <row r="268" spans="1:13" s="25" customFormat="1" ht="31.5">
      <c r="A268" s="93" t="s">
        <v>998</v>
      </c>
      <c r="B268" s="202"/>
      <c r="C268" s="96" t="s">
        <v>311</v>
      </c>
      <c r="D268" s="96" t="s">
        <v>272</v>
      </c>
      <c r="E268" s="95"/>
      <c r="F268" s="95"/>
      <c r="G268" s="98">
        <f t="shared" si="8"/>
        <v>20.3</v>
      </c>
      <c r="H268" s="98">
        <f t="shared" si="8"/>
        <v>20.2</v>
      </c>
      <c r="I268" s="26"/>
      <c r="J268" s="24"/>
      <c r="K268" s="24"/>
      <c r="L268" s="24"/>
      <c r="M268" s="24"/>
    </row>
    <row r="269" spans="1:13" s="25" customFormat="1" ht="15.75">
      <c r="A269" s="99" t="s">
        <v>304</v>
      </c>
      <c r="B269" s="113"/>
      <c r="C269" s="101" t="s">
        <v>311</v>
      </c>
      <c r="D269" s="101" t="s">
        <v>272</v>
      </c>
      <c r="E269" s="100" t="s">
        <v>305</v>
      </c>
      <c r="F269" s="100"/>
      <c r="G269" s="55">
        <f t="shared" si="8"/>
        <v>20.3</v>
      </c>
      <c r="H269" s="55">
        <f t="shared" si="8"/>
        <v>20.2</v>
      </c>
      <c r="I269" s="26"/>
      <c r="J269" s="24"/>
      <c r="K269" s="24"/>
      <c r="L269" s="24"/>
      <c r="M269" s="24"/>
    </row>
    <row r="270" spans="1:13" s="25" customFormat="1" ht="15.75">
      <c r="A270" s="103" t="s">
        <v>306</v>
      </c>
      <c r="B270" s="113"/>
      <c r="C270" s="101" t="s">
        <v>311</v>
      </c>
      <c r="D270" s="101" t="s">
        <v>272</v>
      </c>
      <c r="E270" s="100" t="s">
        <v>307</v>
      </c>
      <c r="F270" s="100"/>
      <c r="G270" s="55">
        <f t="shared" si="8"/>
        <v>20.3</v>
      </c>
      <c r="H270" s="55">
        <f t="shared" si="8"/>
        <v>20.2</v>
      </c>
      <c r="I270" s="26"/>
      <c r="J270" s="24"/>
      <c r="K270" s="24"/>
      <c r="L270" s="24"/>
      <c r="M270" s="24"/>
    </row>
    <row r="271" spans="1:13" s="25" customFormat="1" ht="47.25">
      <c r="A271" s="103" t="s">
        <v>1000</v>
      </c>
      <c r="B271" s="113"/>
      <c r="C271" s="101" t="s">
        <v>311</v>
      </c>
      <c r="D271" s="101" t="s">
        <v>272</v>
      </c>
      <c r="E271" s="100" t="s">
        <v>999</v>
      </c>
      <c r="F271" s="100">
        <v>700</v>
      </c>
      <c r="G271" s="55">
        <v>20.3</v>
      </c>
      <c r="H271" s="55">
        <v>20.2</v>
      </c>
      <c r="I271" s="26"/>
      <c r="J271" s="24"/>
      <c r="K271" s="24"/>
      <c r="L271" s="24"/>
      <c r="M271" s="24"/>
    </row>
    <row r="272" spans="1:13" s="25" customFormat="1" ht="31.5">
      <c r="A272" s="94" t="s">
        <v>559</v>
      </c>
      <c r="B272" s="106">
        <v>803</v>
      </c>
      <c r="C272" s="101"/>
      <c r="D272" s="101"/>
      <c r="E272" s="100"/>
      <c r="F272" s="100"/>
      <c r="G272" s="98">
        <f>SUM(G273,G287,G389,G419,G436)</f>
        <v>1101854.7</v>
      </c>
      <c r="H272" s="98">
        <f>SUM(H273,H287,H389,H419,H436)</f>
        <v>1080054.7</v>
      </c>
      <c r="I272" s="26"/>
      <c r="J272" s="24"/>
      <c r="K272" s="24"/>
      <c r="L272" s="24"/>
      <c r="M272" s="24"/>
    </row>
    <row r="273" spans="1:13" s="25" customFormat="1" ht="15.75">
      <c r="A273" s="160" t="s">
        <v>271</v>
      </c>
      <c r="B273" s="113"/>
      <c r="C273" s="96" t="s">
        <v>272</v>
      </c>
      <c r="D273" s="96" t="s">
        <v>273</v>
      </c>
      <c r="E273" s="95"/>
      <c r="F273" s="100"/>
      <c r="G273" s="161">
        <f>SUM(G274,G280)</f>
        <v>47336.1</v>
      </c>
      <c r="H273" s="161">
        <f>SUM(H274,H280)</f>
        <v>47314.6</v>
      </c>
      <c r="I273" s="26"/>
      <c r="J273" s="24"/>
      <c r="K273" s="24"/>
      <c r="L273" s="24"/>
      <c r="M273" s="24"/>
    </row>
    <row r="274" spans="1:13" s="25" customFormat="1" ht="61.5" customHeight="1">
      <c r="A274" s="160" t="s">
        <v>285</v>
      </c>
      <c r="B274" s="112"/>
      <c r="C274" s="96" t="s">
        <v>272</v>
      </c>
      <c r="D274" s="96" t="s">
        <v>286</v>
      </c>
      <c r="E274" s="95"/>
      <c r="F274" s="95"/>
      <c r="G274" s="98">
        <f>SUM(G275)</f>
        <v>2163.6</v>
      </c>
      <c r="H274" s="98">
        <f>SUM(H275)</f>
        <v>2163.5</v>
      </c>
      <c r="I274" s="26"/>
      <c r="J274" s="24"/>
      <c r="K274" s="24"/>
      <c r="L274" s="24"/>
      <c r="M274" s="24"/>
    </row>
    <row r="275" spans="1:13" s="25" customFormat="1" ht="31.5">
      <c r="A275" s="99" t="s">
        <v>315</v>
      </c>
      <c r="B275" s="100"/>
      <c r="C275" s="101" t="s">
        <v>272</v>
      </c>
      <c r="D275" s="101" t="s">
        <v>286</v>
      </c>
      <c r="E275" s="100" t="s">
        <v>316</v>
      </c>
      <c r="F275" s="102"/>
      <c r="G275" s="55">
        <f>SUM(G276)</f>
        <v>2163.6</v>
      </c>
      <c r="H275" s="55">
        <f>SUM(H276)</f>
        <v>2163.5</v>
      </c>
      <c r="I275" s="26"/>
      <c r="J275" s="24"/>
      <c r="K275" s="24"/>
      <c r="L275" s="24"/>
      <c r="M275" s="24"/>
    </row>
    <row r="276" spans="1:13" s="25" customFormat="1" ht="31.5">
      <c r="A276" s="99" t="s">
        <v>317</v>
      </c>
      <c r="B276" s="100"/>
      <c r="C276" s="101" t="s">
        <v>272</v>
      </c>
      <c r="D276" s="101" t="s">
        <v>286</v>
      </c>
      <c r="E276" s="100" t="s">
        <v>318</v>
      </c>
      <c r="F276" s="102"/>
      <c r="G276" s="55">
        <f>SUM(G277:G279)</f>
        <v>2163.6</v>
      </c>
      <c r="H276" s="55">
        <f>SUM(H277:H279)</f>
        <v>2163.5</v>
      </c>
      <c r="I276" s="26"/>
      <c r="J276" s="24"/>
      <c r="K276" s="24"/>
      <c r="L276" s="24"/>
      <c r="M276" s="24"/>
    </row>
    <row r="277" spans="1:13" s="25" customFormat="1" ht="94.5">
      <c r="A277" s="99" t="s">
        <v>1112</v>
      </c>
      <c r="B277" s="100"/>
      <c r="C277" s="101" t="s">
        <v>272</v>
      </c>
      <c r="D277" s="101" t="s">
        <v>286</v>
      </c>
      <c r="E277" s="100" t="s">
        <v>1118</v>
      </c>
      <c r="F277" s="100">
        <v>100</v>
      </c>
      <c r="G277" s="55">
        <v>124.6</v>
      </c>
      <c r="H277" s="55">
        <v>124.6</v>
      </c>
      <c r="I277" s="26"/>
      <c r="J277" s="24"/>
      <c r="K277" s="24"/>
      <c r="L277" s="24"/>
      <c r="M277" s="24"/>
    </row>
    <row r="278" spans="1:13" s="25" customFormat="1" ht="94.5">
      <c r="A278" s="103" t="s">
        <v>560</v>
      </c>
      <c r="B278" s="100"/>
      <c r="C278" s="101" t="s">
        <v>272</v>
      </c>
      <c r="D278" s="101" t="s">
        <v>286</v>
      </c>
      <c r="E278" s="100" t="s">
        <v>561</v>
      </c>
      <c r="F278" s="100">
        <v>100</v>
      </c>
      <c r="G278" s="55">
        <v>2038.6</v>
      </c>
      <c r="H278" s="55">
        <v>2038.6</v>
      </c>
      <c r="I278" s="26"/>
      <c r="J278" s="24"/>
      <c r="K278" s="24"/>
      <c r="L278" s="24"/>
      <c r="M278" s="24"/>
    </row>
    <row r="279" spans="1:13" s="25" customFormat="1" ht="47.25">
      <c r="A279" s="99" t="s">
        <v>562</v>
      </c>
      <c r="B279" s="112"/>
      <c r="C279" s="101" t="s">
        <v>272</v>
      </c>
      <c r="D279" s="101" t="s">
        <v>286</v>
      </c>
      <c r="E279" s="100" t="s">
        <v>561</v>
      </c>
      <c r="F279" s="100">
        <v>200</v>
      </c>
      <c r="G279" s="55">
        <v>0.4</v>
      </c>
      <c r="H279" s="55">
        <v>0.3</v>
      </c>
      <c r="I279" s="26"/>
      <c r="J279" s="24"/>
      <c r="K279" s="24"/>
      <c r="L279" s="24"/>
      <c r="M279" s="24"/>
    </row>
    <row r="280" spans="1:13" s="25" customFormat="1" ht="15.75">
      <c r="A280" s="145" t="s">
        <v>310</v>
      </c>
      <c r="B280" s="95"/>
      <c r="C280" s="96" t="s">
        <v>272</v>
      </c>
      <c r="D280" s="96">
        <v>13</v>
      </c>
      <c r="E280" s="95"/>
      <c r="F280" s="95"/>
      <c r="G280" s="98">
        <f>SUM(G282)</f>
        <v>45172.5</v>
      </c>
      <c r="H280" s="98">
        <f>SUM(H282)</f>
        <v>45151.1</v>
      </c>
      <c r="I280" s="26"/>
      <c r="J280" s="24"/>
      <c r="K280" s="24"/>
      <c r="L280" s="24"/>
      <c r="M280" s="24"/>
    </row>
    <row r="281" spans="1:13" s="25" customFormat="1" ht="31.5">
      <c r="A281" s="99" t="s">
        <v>315</v>
      </c>
      <c r="B281" s="100"/>
      <c r="C281" s="101" t="s">
        <v>272</v>
      </c>
      <c r="D281" s="101" t="s">
        <v>311</v>
      </c>
      <c r="E281" s="100" t="s">
        <v>316</v>
      </c>
      <c r="F281" s="100"/>
      <c r="G281" s="55">
        <f>SUM(G282)</f>
        <v>45172.5</v>
      </c>
      <c r="H281" s="55">
        <f>SUM(H282)</f>
        <v>45151.1</v>
      </c>
      <c r="I281" s="26"/>
      <c r="J281" s="24"/>
      <c r="K281" s="24"/>
      <c r="L281" s="24"/>
      <c r="M281" s="24"/>
    </row>
    <row r="282" spans="1:13" s="25" customFormat="1" ht="31.5">
      <c r="A282" s="115" t="s">
        <v>322</v>
      </c>
      <c r="B282" s="100"/>
      <c r="C282" s="101" t="s">
        <v>272</v>
      </c>
      <c r="D282" s="101" t="s">
        <v>311</v>
      </c>
      <c r="E282" s="100" t="s">
        <v>323</v>
      </c>
      <c r="F282" s="100"/>
      <c r="G282" s="55">
        <f>SUM(G283:G286)</f>
        <v>45172.5</v>
      </c>
      <c r="H282" s="55">
        <f>SUM(H283:H286)</f>
        <v>45151.1</v>
      </c>
      <c r="I282" s="26"/>
      <c r="J282" s="24"/>
      <c r="K282" s="24"/>
      <c r="L282" s="24"/>
      <c r="M282" s="24"/>
    </row>
    <row r="283" spans="1:13" s="25" customFormat="1" ht="47.25">
      <c r="A283" s="99" t="s">
        <v>563</v>
      </c>
      <c r="B283" s="100"/>
      <c r="C283" s="101" t="s">
        <v>272</v>
      </c>
      <c r="D283" s="101" t="s">
        <v>311</v>
      </c>
      <c r="E283" s="100" t="s">
        <v>324</v>
      </c>
      <c r="F283" s="100">
        <v>100</v>
      </c>
      <c r="G283" s="55">
        <v>2470</v>
      </c>
      <c r="H283" s="55">
        <v>2470</v>
      </c>
      <c r="I283" s="26"/>
      <c r="J283" s="24"/>
      <c r="K283" s="24"/>
      <c r="L283" s="24"/>
      <c r="M283" s="24"/>
    </row>
    <row r="284" spans="1:13" s="25" customFormat="1" ht="110.25">
      <c r="A284" s="103" t="s">
        <v>564</v>
      </c>
      <c r="B284" s="100"/>
      <c r="C284" s="101" t="s">
        <v>272</v>
      </c>
      <c r="D284" s="101" t="s">
        <v>311</v>
      </c>
      <c r="E284" s="100" t="s">
        <v>565</v>
      </c>
      <c r="F284" s="100">
        <v>100</v>
      </c>
      <c r="G284" s="64">
        <v>35209.9</v>
      </c>
      <c r="H284" s="64">
        <v>35209.800000000003</v>
      </c>
      <c r="I284" s="26"/>
      <c r="J284" s="24"/>
      <c r="K284" s="24"/>
      <c r="L284" s="24"/>
      <c r="M284" s="24"/>
    </row>
    <row r="285" spans="1:13" s="25" customFormat="1" ht="63">
      <c r="A285" s="103" t="s">
        <v>566</v>
      </c>
      <c r="B285" s="100"/>
      <c r="C285" s="101" t="s">
        <v>272</v>
      </c>
      <c r="D285" s="101" t="s">
        <v>311</v>
      </c>
      <c r="E285" s="100" t="s">
        <v>565</v>
      </c>
      <c r="F285" s="100">
        <v>200</v>
      </c>
      <c r="G285" s="64">
        <v>7397.2</v>
      </c>
      <c r="H285" s="64">
        <v>7376.1</v>
      </c>
      <c r="I285" s="26"/>
      <c r="J285" s="24"/>
      <c r="K285" s="24"/>
      <c r="L285" s="24"/>
      <c r="M285" s="24"/>
    </row>
    <row r="286" spans="1:13" s="25" customFormat="1" ht="47.25">
      <c r="A286" s="103" t="s">
        <v>567</v>
      </c>
      <c r="B286" s="100"/>
      <c r="C286" s="101" t="s">
        <v>272</v>
      </c>
      <c r="D286" s="101" t="s">
        <v>311</v>
      </c>
      <c r="E286" s="100" t="s">
        <v>565</v>
      </c>
      <c r="F286" s="100">
        <v>800</v>
      </c>
      <c r="G286" s="64">
        <v>95.4</v>
      </c>
      <c r="H286" s="64">
        <v>95.2</v>
      </c>
      <c r="I286" s="26"/>
      <c r="J286" s="24"/>
      <c r="K286" s="24"/>
      <c r="L286" s="24"/>
      <c r="M286" s="24"/>
    </row>
    <row r="287" spans="1:13" s="25" customFormat="1" ht="15.75">
      <c r="A287" s="94" t="s">
        <v>568</v>
      </c>
      <c r="B287" s="95"/>
      <c r="C287" s="96" t="s">
        <v>492</v>
      </c>
      <c r="D287" s="96" t="s">
        <v>273</v>
      </c>
      <c r="E287" s="95"/>
      <c r="F287" s="95"/>
      <c r="G287" s="98">
        <f>SUM(G288,G303,G332,G355,G370)</f>
        <v>842062</v>
      </c>
      <c r="H287" s="98">
        <f>SUM(H288,H303,H332,H355,H370)</f>
        <v>830257.1</v>
      </c>
      <c r="I287" s="26"/>
      <c r="J287" s="24"/>
      <c r="K287" s="24"/>
      <c r="L287" s="24"/>
      <c r="M287" s="24"/>
    </row>
    <row r="288" spans="1:13" s="25" customFormat="1" ht="15.75">
      <c r="A288" s="94" t="s">
        <v>569</v>
      </c>
      <c r="B288" s="95"/>
      <c r="C288" s="96" t="s">
        <v>492</v>
      </c>
      <c r="D288" s="96" t="s">
        <v>272</v>
      </c>
      <c r="E288" s="95"/>
      <c r="F288" s="95"/>
      <c r="G288" s="98">
        <f>SUM(G289,G299)</f>
        <v>84101.3</v>
      </c>
      <c r="H288" s="98">
        <f>SUM(H289,H299)</f>
        <v>84026.3</v>
      </c>
      <c r="I288" s="26"/>
      <c r="J288" s="24"/>
      <c r="K288" s="24"/>
      <c r="L288" s="24"/>
      <c r="M288" s="24"/>
    </row>
    <row r="289" spans="1:13" s="25" customFormat="1" ht="47.25">
      <c r="A289" s="99" t="s">
        <v>979</v>
      </c>
      <c r="B289" s="100"/>
      <c r="C289" s="101" t="s">
        <v>492</v>
      </c>
      <c r="D289" s="101" t="s">
        <v>272</v>
      </c>
      <c r="E289" s="100" t="s">
        <v>506</v>
      </c>
      <c r="F289" s="100"/>
      <c r="G289" s="55">
        <f>SUM(G290,G297)</f>
        <v>84090.7</v>
      </c>
      <c r="H289" s="55">
        <f>SUM(H290,H297)</f>
        <v>84015.7</v>
      </c>
      <c r="I289" s="26"/>
      <c r="J289" s="24"/>
      <c r="K289" s="24"/>
      <c r="L289" s="24"/>
      <c r="M289" s="24"/>
    </row>
    <row r="290" spans="1:13" s="25" customFormat="1" ht="47.25">
      <c r="A290" s="99" t="s">
        <v>507</v>
      </c>
      <c r="B290" s="100"/>
      <c r="C290" s="101" t="s">
        <v>492</v>
      </c>
      <c r="D290" s="101" t="s">
        <v>272</v>
      </c>
      <c r="E290" s="100" t="s">
        <v>570</v>
      </c>
      <c r="F290" s="100"/>
      <c r="G290" s="55">
        <f>SUM(G291,G293,G295)</f>
        <v>71166.5</v>
      </c>
      <c r="H290" s="55">
        <f>SUM(H291,H293,H295)</f>
        <v>71166.5</v>
      </c>
      <c r="I290" s="26"/>
      <c r="J290" s="24"/>
      <c r="K290" s="24"/>
      <c r="L290" s="24"/>
      <c r="M290" s="24"/>
    </row>
    <row r="291" spans="1:13" s="25" customFormat="1" ht="126.75" customHeight="1">
      <c r="A291" s="99" t="s">
        <v>571</v>
      </c>
      <c r="B291" s="100"/>
      <c r="C291" s="101" t="s">
        <v>492</v>
      </c>
      <c r="D291" s="101" t="s">
        <v>272</v>
      </c>
      <c r="E291" s="100" t="s">
        <v>572</v>
      </c>
      <c r="F291" s="100"/>
      <c r="G291" s="55">
        <f>SUM(G292)</f>
        <v>67739.600000000006</v>
      </c>
      <c r="H291" s="55">
        <f>SUM(H292)</f>
        <v>67739.600000000006</v>
      </c>
      <c r="I291" s="26"/>
      <c r="J291" s="24"/>
      <c r="K291" s="24"/>
      <c r="L291" s="24"/>
      <c r="M291" s="24"/>
    </row>
    <row r="292" spans="1:13" s="25" customFormat="1" ht="63">
      <c r="A292" s="103" t="s">
        <v>573</v>
      </c>
      <c r="B292" s="100"/>
      <c r="C292" s="101" t="s">
        <v>492</v>
      </c>
      <c r="D292" s="101" t="s">
        <v>272</v>
      </c>
      <c r="E292" s="100" t="s">
        <v>574</v>
      </c>
      <c r="F292" s="100">
        <v>600</v>
      </c>
      <c r="G292" s="55">
        <v>67739.600000000006</v>
      </c>
      <c r="H292" s="55">
        <v>67739.600000000006</v>
      </c>
      <c r="I292" s="26"/>
      <c r="J292" s="24"/>
      <c r="K292" s="24"/>
      <c r="L292" s="24"/>
      <c r="M292" s="24"/>
    </row>
    <row r="293" spans="1:13" s="25" customFormat="1" ht="47.25">
      <c r="A293" s="99" t="s">
        <v>575</v>
      </c>
      <c r="B293" s="100"/>
      <c r="C293" s="101" t="s">
        <v>492</v>
      </c>
      <c r="D293" s="101" t="s">
        <v>272</v>
      </c>
      <c r="E293" s="100" t="s">
        <v>576</v>
      </c>
      <c r="F293" s="100"/>
      <c r="G293" s="55">
        <f>SUM(G294)</f>
        <v>3185.5</v>
      </c>
      <c r="H293" s="55">
        <f>SUM(H294)</f>
        <v>3185.5</v>
      </c>
      <c r="I293" s="26"/>
      <c r="J293" s="24"/>
      <c r="K293" s="24"/>
      <c r="L293" s="24"/>
      <c r="M293" s="24"/>
    </row>
    <row r="294" spans="1:13" s="25" customFormat="1" ht="47.25">
      <c r="A294" s="103" t="s">
        <v>577</v>
      </c>
      <c r="B294" s="100"/>
      <c r="C294" s="101" t="s">
        <v>492</v>
      </c>
      <c r="D294" s="101" t="s">
        <v>272</v>
      </c>
      <c r="E294" s="100" t="s">
        <v>578</v>
      </c>
      <c r="F294" s="100">
        <v>600</v>
      </c>
      <c r="G294" s="55">
        <v>3185.5</v>
      </c>
      <c r="H294" s="55">
        <v>3185.5</v>
      </c>
      <c r="I294" s="26"/>
      <c r="J294" s="24"/>
      <c r="K294" s="24"/>
      <c r="L294" s="24"/>
      <c r="M294" s="24"/>
    </row>
    <row r="295" spans="1:13" s="25" customFormat="1" ht="31.5">
      <c r="A295" s="99" t="s">
        <v>579</v>
      </c>
      <c r="B295" s="136"/>
      <c r="C295" s="101" t="s">
        <v>492</v>
      </c>
      <c r="D295" s="101" t="s">
        <v>272</v>
      </c>
      <c r="E295" s="101" t="s">
        <v>580</v>
      </c>
      <c r="F295" s="137"/>
      <c r="G295" s="55">
        <f>G296</f>
        <v>241.4</v>
      </c>
      <c r="H295" s="55">
        <f>H296</f>
        <v>241.4</v>
      </c>
      <c r="I295" s="26"/>
      <c r="J295" s="24"/>
      <c r="K295" s="24"/>
      <c r="L295" s="24"/>
      <c r="M295" s="24"/>
    </row>
    <row r="296" spans="1:13" s="25" customFormat="1" ht="47.25">
      <c r="A296" s="99" t="s">
        <v>593</v>
      </c>
      <c r="B296" s="136"/>
      <c r="C296" s="101" t="s">
        <v>492</v>
      </c>
      <c r="D296" s="101" t="s">
        <v>272</v>
      </c>
      <c r="E296" s="101" t="s">
        <v>582</v>
      </c>
      <c r="F296" s="137"/>
      <c r="G296" s="55">
        <v>241.4</v>
      </c>
      <c r="H296" s="55">
        <v>241.4</v>
      </c>
      <c r="I296" s="26"/>
      <c r="J296" s="24"/>
      <c r="K296" s="24"/>
      <c r="L296" s="24"/>
      <c r="M296" s="24"/>
    </row>
    <row r="297" spans="1:13" s="25" customFormat="1" ht="34.5" customHeight="1">
      <c r="A297" s="99" t="s">
        <v>584</v>
      </c>
      <c r="B297" s="100"/>
      <c r="C297" s="101" t="s">
        <v>492</v>
      </c>
      <c r="D297" s="101" t="s">
        <v>272</v>
      </c>
      <c r="E297" s="100" t="s">
        <v>585</v>
      </c>
      <c r="F297" s="100"/>
      <c r="G297" s="55">
        <f>SUM(G298)</f>
        <v>12924.2</v>
      </c>
      <c r="H297" s="55">
        <f>SUM(H298)</f>
        <v>12849.2</v>
      </c>
      <c r="I297" s="26"/>
      <c r="J297" s="24"/>
      <c r="K297" s="24"/>
      <c r="L297" s="24"/>
      <c r="M297" s="24"/>
    </row>
    <row r="298" spans="1:13" s="25" customFormat="1" ht="63">
      <c r="A298" s="103" t="s">
        <v>586</v>
      </c>
      <c r="B298" s="100"/>
      <c r="C298" s="101" t="s">
        <v>492</v>
      </c>
      <c r="D298" s="101" t="s">
        <v>272</v>
      </c>
      <c r="E298" s="100" t="s">
        <v>587</v>
      </c>
      <c r="F298" s="100">
        <v>600</v>
      </c>
      <c r="G298" s="55">
        <v>12924.2</v>
      </c>
      <c r="H298" s="55">
        <v>12849.2</v>
      </c>
      <c r="I298" s="26"/>
      <c r="J298" s="24"/>
      <c r="K298" s="24"/>
      <c r="L298" s="24"/>
      <c r="M298" s="24"/>
    </row>
    <row r="299" spans="1:13" s="25" customFormat="1" ht="15.75">
      <c r="A299" s="99" t="s">
        <v>304</v>
      </c>
      <c r="B299" s="100"/>
      <c r="C299" s="110" t="s">
        <v>492</v>
      </c>
      <c r="D299" s="110" t="s">
        <v>272</v>
      </c>
      <c r="E299" s="110" t="s">
        <v>305</v>
      </c>
      <c r="F299" s="111"/>
      <c r="G299" s="55">
        <f>G300</f>
        <v>10.6</v>
      </c>
      <c r="H299" s="55">
        <f>H300</f>
        <v>10.6</v>
      </c>
      <c r="I299" s="26"/>
      <c r="J299" s="24"/>
      <c r="K299" s="24"/>
      <c r="L299" s="24"/>
      <c r="M299" s="24"/>
    </row>
    <row r="300" spans="1:13" s="25" customFormat="1" ht="15.75">
      <c r="A300" s="99" t="s">
        <v>306</v>
      </c>
      <c r="B300" s="100"/>
      <c r="C300" s="110" t="s">
        <v>492</v>
      </c>
      <c r="D300" s="110" t="s">
        <v>272</v>
      </c>
      <c r="E300" s="110" t="s">
        <v>307</v>
      </c>
      <c r="F300" s="111"/>
      <c r="G300" s="55">
        <f>G301</f>
        <v>10.6</v>
      </c>
      <c r="H300" s="55">
        <f>H301</f>
        <v>10.6</v>
      </c>
      <c r="I300" s="26"/>
      <c r="J300" s="24"/>
      <c r="K300" s="24"/>
      <c r="L300" s="24"/>
      <c r="M300" s="24"/>
    </row>
    <row r="301" spans="1:13" s="25" customFormat="1" ht="15.75">
      <c r="A301" s="99" t="s">
        <v>499</v>
      </c>
      <c r="B301" s="100"/>
      <c r="C301" s="110" t="s">
        <v>492</v>
      </c>
      <c r="D301" s="110" t="s">
        <v>272</v>
      </c>
      <c r="E301" s="110" t="s">
        <v>334</v>
      </c>
      <c r="F301" s="111"/>
      <c r="G301" s="55">
        <f>SUM(G302)</f>
        <v>10.6</v>
      </c>
      <c r="H301" s="55">
        <f>SUM(H302)</f>
        <v>10.6</v>
      </c>
      <c r="I301" s="26"/>
      <c r="J301" s="24"/>
      <c r="K301" s="24"/>
      <c r="L301" s="24"/>
      <c r="M301" s="24"/>
    </row>
    <row r="302" spans="1:13" s="25" customFormat="1" ht="31.5">
      <c r="A302" s="103" t="s">
        <v>583</v>
      </c>
      <c r="B302" s="100"/>
      <c r="C302" s="110" t="s">
        <v>492</v>
      </c>
      <c r="D302" s="110" t="s">
        <v>272</v>
      </c>
      <c r="E302" s="110" t="s">
        <v>334</v>
      </c>
      <c r="F302" s="100">
        <v>600</v>
      </c>
      <c r="G302" s="55">
        <v>10.6</v>
      </c>
      <c r="H302" s="55">
        <v>10.6</v>
      </c>
      <c r="I302" s="26"/>
      <c r="J302" s="24"/>
      <c r="K302" s="24"/>
      <c r="L302" s="24"/>
      <c r="M302" s="24"/>
    </row>
    <row r="303" spans="1:13" s="25" customFormat="1" ht="15.75">
      <c r="A303" s="94" t="s">
        <v>588</v>
      </c>
      <c r="B303" s="95"/>
      <c r="C303" s="96" t="s">
        <v>492</v>
      </c>
      <c r="D303" s="96" t="s">
        <v>275</v>
      </c>
      <c r="E303" s="95"/>
      <c r="F303" s="95"/>
      <c r="G303" s="98">
        <f>SUM(G304,G328)</f>
        <v>583308</v>
      </c>
      <c r="H303" s="98">
        <f>SUM(H304,H328)</f>
        <v>578195.69999999995</v>
      </c>
      <c r="I303" s="26"/>
      <c r="J303" s="24"/>
      <c r="K303" s="24"/>
      <c r="L303" s="24"/>
      <c r="M303" s="24"/>
    </row>
    <row r="304" spans="1:13" s="25" customFormat="1" ht="47.25">
      <c r="A304" s="99" t="s">
        <v>979</v>
      </c>
      <c r="B304" s="100"/>
      <c r="C304" s="101" t="s">
        <v>492</v>
      </c>
      <c r="D304" s="101" t="s">
        <v>275</v>
      </c>
      <c r="E304" s="100" t="s">
        <v>506</v>
      </c>
      <c r="F304" s="100"/>
      <c r="G304" s="55">
        <f>SUM(G305,G325)</f>
        <v>583253.4</v>
      </c>
      <c r="H304" s="55">
        <f>SUM(H305,H325)</f>
        <v>578144.1</v>
      </c>
      <c r="I304" s="26"/>
      <c r="J304" s="24"/>
      <c r="K304" s="24"/>
      <c r="L304" s="24"/>
      <c r="M304" s="24"/>
    </row>
    <row r="305" spans="1:13" s="25" customFormat="1" ht="47.25">
      <c r="A305" s="99" t="s">
        <v>507</v>
      </c>
      <c r="B305" s="100"/>
      <c r="C305" s="101" t="s">
        <v>492</v>
      </c>
      <c r="D305" s="101" t="s">
        <v>275</v>
      </c>
      <c r="E305" s="100" t="s">
        <v>570</v>
      </c>
      <c r="F305" s="100"/>
      <c r="G305" s="55">
        <f>SUM(G306,G309,G311,G313,G315,G317,G323,G319,G321)</f>
        <v>474490.10000000003</v>
      </c>
      <c r="H305" s="55">
        <f>SUM(H306,H309,H311,H313,H315,H317,H323,H319,H321)</f>
        <v>469605.3</v>
      </c>
      <c r="I305" s="26"/>
      <c r="J305" s="24"/>
      <c r="K305" s="24"/>
      <c r="L305" s="24"/>
      <c r="M305" s="24"/>
    </row>
    <row r="306" spans="1:13" s="25" customFormat="1" ht="127.5" customHeight="1">
      <c r="A306" s="99" t="s">
        <v>571</v>
      </c>
      <c r="B306" s="100"/>
      <c r="C306" s="101" t="s">
        <v>492</v>
      </c>
      <c r="D306" s="101" t="s">
        <v>275</v>
      </c>
      <c r="E306" s="100" t="s">
        <v>572</v>
      </c>
      <c r="F306" s="100"/>
      <c r="G306" s="55">
        <f>SUM(G307:G308)</f>
        <v>429093.9</v>
      </c>
      <c r="H306" s="55">
        <f>SUM(H307:H308)</f>
        <v>429093.9</v>
      </c>
      <c r="I306" s="26"/>
      <c r="J306" s="24"/>
      <c r="K306" s="24"/>
      <c r="L306" s="24"/>
      <c r="M306" s="24"/>
    </row>
    <row r="307" spans="1:13" s="25" customFormat="1" ht="78.75">
      <c r="A307" s="103" t="s">
        <v>589</v>
      </c>
      <c r="B307" s="100"/>
      <c r="C307" s="101" t="s">
        <v>492</v>
      </c>
      <c r="D307" s="101" t="s">
        <v>275</v>
      </c>
      <c r="E307" s="100" t="s">
        <v>590</v>
      </c>
      <c r="F307" s="100">
        <v>600</v>
      </c>
      <c r="G307" s="55">
        <v>374354</v>
      </c>
      <c r="H307" s="55">
        <v>374354</v>
      </c>
      <c r="I307" s="26"/>
      <c r="J307" s="24"/>
      <c r="K307" s="24"/>
      <c r="L307" s="24"/>
      <c r="M307" s="24"/>
    </row>
    <row r="308" spans="1:13" s="25" customFormat="1" ht="78.75">
      <c r="A308" s="103" t="s">
        <v>591</v>
      </c>
      <c r="B308" s="100"/>
      <c r="C308" s="101" t="s">
        <v>492</v>
      </c>
      <c r="D308" s="101" t="s">
        <v>275</v>
      </c>
      <c r="E308" s="100" t="s">
        <v>592</v>
      </c>
      <c r="F308" s="100">
        <v>600</v>
      </c>
      <c r="G308" s="55">
        <v>54739.9</v>
      </c>
      <c r="H308" s="55">
        <v>54739.9</v>
      </c>
      <c r="I308" s="26"/>
      <c r="J308" s="24"/>
      <c r="K308" s="24"/>
      <c r="L308" s="24"/>
      <c r="M308" s="24"/>
    </row>
    <row r="309" spans="1:13" s="25" customFormat="1" ht="47.25">
      <c r="A309" s="99" t="s">
        <v>575</v>
      </c>
      <c r="B309" s="100"/>
      <c r="C309" s="101" t="s">
        <v>492</v>
      </c>
      <c r="D309" s="101" t="s">
        <v>275</v>
      </c>
      <c r="E309" s="100" t="s">
        <v>576</v>
      </c>
      <c r="F309" s="100"/>
      <c r="G309" s="55">
        <f>SUM(G310)</f>
        <v>16439.3</v>
      </c>
      <c r="H309" s="55">
        <f>SUM(H310)</f>
        <v>16439.3</v>
      </c>
      <c r="I309" s="26"/>
      <c r="J309" s="24"/>
      <c r="K309" s="24"/>
      <c r="L309" s="24"/>
      <c r="M309" s="24"/>
    </row>
    <row r="310" spans="1:13" s="25" customFormat="1" ht="47.25">
      <c r="A310" s="103" t="s">
        <v>577</v>
      </c>
      <c r="B310" s="100"/>
      <c r="C310" s="101" t="s">
        <v>492</v>
      </c>
      <c r="D310" s="101" t="s">
        <v>275</v>
      </c>
      <c r="E310" s="100" t="s">
        <v>578</v>
      </c>
      <c r="F310" s="100">
        <v>600</v>
      </c>
      <c r="G310" s="55">
        <v>16439.3</v>
      </c>
      <c r="H310" s="55">
        <v>16439.3</v>
      </c>
      <c r="I310" s="26"/>
      <c r="J310" s="24"/>
      <c r="K310" s="24"/>
      <c r="L310" s="24"/>
      <c r="M310" s="24"/>
    </row>
    <row r="311" spans="1:13" s="25" customFormat="1" ht="31.5">
      <c r="A311" s="103" t="s">
        <v>579</v>
      </c>
      <c r="B311" s="100"/>
      <c r="C311" s="101" t="s">
        <v>492</v>
      </c>
      <c r="D311" s="101" t="s">
        <v>275</v>
      </c>
      <c r="E311" s="100" t="s">
        <v>580</v>
      </c>
      <c r="F311" s="100"/>
      <c r="G311" s="55">
        <f>SUM(G312)</f>
        <v>3081.4</v>
      </c>
      <c r="H311" s="55">
        <f>SUM(H312)</f>
        <v>3081.3</v>
      </c>
      <c r="I311" s="26"/>
      <c r="J311" s="24"/>
      <c r="K311" s="24"/>
      <c r="L311" s="24"/>
      <c r="M311" s="24"/>
    </row>
    <row r="312" spans="1:13" s="25" customFormat="1" ht="47.25">
      <c r="A312" s="103" t="s">
        <v>593</v>
      </c>
      <c r="B312" s="100"/>
      <c r="C312" s="101" t="s">
        <v>492</v>
      </c>
      <c r="D312" s="101" t="s">
        <v>275</v>
      </c>
      <c r="E312" s="100" t="s">
        <v>582</v>
      </c>
      <c r="F312" s="100">
        <v>600</v>
      </c>
      <c r="G312" s="55">
        <v>3081.4</v>
      </c>
      <c r="H312" s="55">
        <v>3081.3</v>
      </c>
      <c r="I312" s="26"/>
      <c r="J312" s="24"/>
      <c r="K312" s="24"/>
      <c r="L312" s="24"/>
      <c r="M312" s="24"/>
    </row>
    <row r="313" spans="1:13" s="25" customFormat="1" ht="47.25">
      <c r="A313" s="138" t="s">
        <v>594</v>
      </c>
      <c r="B313" s="100"/>
      <c r="C313" s="101" t="s">
        <v>492</v>
      </c>
      <c r="D313" s="101" t="s">
        <v>275</v>
      </c>
      <c r="E313" s="100" t="s">
        <v>595</v>
      </c>
      <c r="F313" s="100"/>
      <c r="G313" s="55">
        <f>SUM(G314:G314)</f>
        <v>1001.1</v>
      </c>
      <c r="H313" s="55">
        <f>SUM(H314:H314)</f>
        <v>1001</v>
      </c>
      <c r="I313" s="26"/>
      <c r="J313" s="24"/>
      <c r="K313" s="24"/>
      <c r="L313" s="24"/>
      <c r="M313" s="24"/>
    </row>
    <row r="314" spans="1:13" s="25" customFormat="1" ht="78.75">
      <c r="A314" s="99" t="s">
        <v>596</v>
      </c>
      <c r="B314" s="100"/>
      <c r="C314" s="101" t="s">
        <v>492</v>
      </c>
      <c r="D314" s="101" t="s">
        <v>275</v>
      </c>
      <c r="E314" s="100" t="s">
        <v>597</v>
      </c>
      <c r="F314" s="100">
        <v>600</v>
      </c>
      <c r="G314" s="55">
        <v>1001.1</v>
      </c>
      <c r="H314" s="55">
        <v>1001</v>
      </c>
      <c r="I314" s="26"/>
      <c r="J314" s="24"/>
      <c r="K314" s="24"/>
      <c r="L314" s="24"/>
      <c r="M314" s="24"/>
    </row>
    <row r="315" spans="1:13" s="25" customFormat="1" ht="47.25">
      <c r="A315" s="99" t="s">
        <v>760</v>
      </c>
      <c r="B315" s="100"/>
      <c r="C315" s="101" t="s">
        <v>492</v>
      </c>
      <c r="D315" s="101" t="s">
        <v>275</v>
      </c>
      <c r="E315" s="100" t="s">
        <v>655</v>
      </c>
      <c r="F315" s="100"/>
      <c r="G315" s="55">
        <f>G316</f>
        <v>0</v>
      </c>
      <c r="H315" s="55">
        <f>H316</f>
        <v>0</v>
      </c>
      <c r="I315" s="26"/>
      <c r="J315" s="24"/>
      <c r="K315" s="24"/>
      <c r="L315" s="24"/>
      <c r="M315" s="24"/>
    </row>
    <row r="316" spans="1:13" s="25" customFormat="1" ht="63">
      <c r="A316" s="99" t="s">
        <v>1123</v>
      </c>
      <c r="B316" s="100"/>
      <c r="C316" s="101" t="s">
        <v>492</v>
      </c>
      <c r="D316" s="101" t="s">
        <v>275</v>
      </c>
      <c r="E316" s="100" t="s">
        <v>977</v>
      </c>
      <c r="F316" s="100">
        <v>600</v>
      </c>
      <c r="G316" s="55">
        <v>0</v>
      </c>
      <c r="H316" s="55">
        <v>0</v>
      </c>
      <c r="I316" s="26"/>
      <c r="J316" s="24"/>
      <c r="K316" s="24"/>
      <c r="L316" s="24"/>
      <c r="M316" s="24"/>
    </row>
    <row r="317" spans="1:13" s="25" customFormat="1" ht="47.25">
      <c r="A317" s="99" t="s">
        <v>1122</v>
      </c>
      <c r="B317" s="100"/>
      <c r="C317" s="101" t="s">
        <v>492</v>
      </c>
      <c r="D317" s="101" t="s">
        <v>275</v>
      </c>
      <c r="E317" s="100" t="s">
        <v>607</v>
      </c>
      <c r="F317" s="100"/>
      <c r="G317" s="55">
        <f>G318</f>
        <v>100.2</v>
      </c>
      <c r="H317" s="55">
        <f>H318</f>
        <v>100.1</v>
      </c>
      <c r="I317" s="26"/>
      <c r="J317" s="24"/>
      <c r="K317" s="24"/>
      <c r="L317" s="24"/>
      <c r="M317" s="24"/>
    </row>
    <row r="318" spans="1:13" s="25" customFormat="1" ht="78.75">
      <c r="A318" s="99" t="s">
        <v>608</v>
      </c>
      <c r="B318" s="100"/>
      <c r="C318" s="101" t="s">
        <v>492</v>
      </c>
      <c r="D318" s="101" t="s">
        <v>275</v>
      </c>
      <c r="E318" s="100" t="s">
        <v>609</v>
      </c>
      <c r="F318" s="100">
        <v>600</v>
      </c>
      <c r="G318" s="55">
        <v>100.2</v>
      </c>
      <c r="H318" s="55">
        <v>100.1</v>
      </c>
      <c r="I318" s="26"/>
      <c r="J318" s="24"/>
      <c r="K318" s="24"/>
      <c r="L318" s="24"/>
      <c r="M318" s="24"/>
    </row>
    <row r="319" spans="1:13" s="25" customFormat="1" ht="47.25">
      <c r="A319" s="99" t="s">
        <v>598</v>
      </c>
      <c r="B319" s="139"/>
      <c r="C319" s="101" t="s">
        <v>492</v>
      </c>
      <c r="D319" s="101" t="s">
        <v>275</v>
      </c>
      <c r="E319" s="101" t="s">
        <v>599</v>
      </c>
      <c r="F319" s="101"/>
      <c r="G319" s="55">
        <f>G320</f>
        <v>10735.7</v>
      </c>
      <c r="H319" s="55">
        <f>H320</f>
        <v>6441.4</v>
      </c>
      <c r="I319" s="26"/>
      <c r="J319" s="24"/>
      <c r="K319" s="24"/>
      <c r="L319" s="24"/>
      <c r="M319" s="24"/>
    </row>
    <row r="320" spans="1:13" s="25" customFormat="1" ht="78.75">
      <c r="A320" s="99" t="s">
        <v>600</v>
      </c>
      <c r="B320" s="139"/>
      <c r="C320" s="101" t="s">
        <v>492</v>
      </c>
      <c r="D320" s="101" t="s">
        <v>275</v>
      </c>
      <c r="E320" s="101" t="s">
        <v>601</v>
      </c>
      <c r="F320" s="100">
        <v>600</v>
      </c>
      <c r="G320" s="55">
        <v>10735.7</v>
      </c>
      <c r="H320" s="55">
        <v>6441.4</v>
      </c>
      <c r="I320" s="26"/>
      <c r="J320" s="24"/>
      <c r="K320" s="24"/>
      <c r="L320" s="24"/>
      <c r="M320" s="24"/>
    </row>
    <row r="321" spans="1:13" s="25" customFormat="1" ht="56.25" customHeight="1">
      <c r="A321" s="99" t="s">
        <v>602</v>
      </c>
      <c r="B321" s="139"/>
      <c r="C321" s="101" t="s">
        <v>492</v>
      </c>
      <c r="D321" s="101" t="s">
        <v>275</v>
      </c>
      <c r="E321" s="101" t="s">
        <v>603</v>
      </c>
      <c r="F321" s="139"/>
      <c r="G321" s="55">
        <f>G322</f>
        <v>13358.5</v>
      </c>
      <c r="H321" s="55">
        <f>H322</f>
        <v>12768.3</v>
      </c>
      <c r="I321" s="26"/>
      <c r="J321" s="24"/>
      <c r="K321" s="24"/>
      <c r="L321" s="24"/>
      <c r="M321" s="24"/>
    </row>
    <row r="322" spans="1:13" s="25" customFormat="1" ht="78.75">
      <c r="A322" s="99" t="s">
        <v>604</v>
      </c>
      <c r="B322" s="139"/>
      <c r="C322" s="101" t="s">
        <v>492</v>
      </c>
      <c r="D322" s="101" t="s">
        <v>275</v>
      </c>
      <c r="E322" s="101" t="s">
        <v>605</v>
      </c>
      <c r="F322" s="100">
        <v>600</v>
      </c>
      <c r="G322" s="55">
        <v>13358.5</v>
      </c>
      <c r="H322" s="55">
        <v>12768.3</v>
      </c>
      <c r="I322" s="26"/>
      <c r="J322" s="24"/>
      <c r="K322" s="24"/>
      <c r="L322" s="24"/>
      <c r="M322" s="24"/>
    </row>
    <row r="323" spans="1:13" s="25" customFormat="1" ht="47.25">
      <c r="A323" s="103" t="s">
        <v>1126</v>
      </c>
      <c r="B323" s="100"/>
      <c r="C323" s="101" t="s">
        <v>492</v>
      </c>
      <c r="D323" s="101" t="s">
        <v>275</v>
      </c>
      <c r="E323" s="100" t="s">
        <v>1124</v>
      </c>
      <c r="F323" s="100"/>
      <c r="G323" s="55">
        <f>SUM(G324:G324)</f>
        <v>680</v>
      </c>
      <c r="H323" s="55">
        <f>SUM(H324:H324)</f>
        <v>680</v>
      </c>
      <c r="I323" s="26"/>
      <c r="J323" s="24"/>
      <c r="K323" s="24"/>
      <c r="L323" s="24"/>
      <c r="M323" s="24"/>
    </row>
    <row r="324" spans="1:13" s="25" customFormat="1" ht="63">
      <c r="A324" s="103" t="s">
        <v>1127</v>
      </c>
      <c r="B324" s="100"/>
      <c r="C324" s="101" t="s">
        <v>492</v>
      </c>
      <c r="D324" s="101" t="s">
        <v>275</v>
      </c>
      <c r="E324" s="100" t="s">
        <v>1125</v>
      </c>
      <c r="F324" s="100">
        <v>600</v>
      </c>
      <c r="G324" s="55">
        <v>680</v>
      </c>
      <c r="H324" s="55">
        <v>680</v>
      </c>
      <c r="I324" s="26"/>
      <c r="J324" s="24"/>
      <c r="K324" s="24"/>
      <c r="L324" s="24"/>
      <c r="M324" s="24"/>
    </row>
    <row r="325" spans="1:13" s="25" customFormat="1" ht="30.75" customHeight="1">
      <c r="A325" s="99" t="s">
        <v>584</v>
      </c>
      <c r="B325" s="100"/>
      <c r="C325" s="101" t="s">
        <v>492</v>
      </c>
      <c r="D325" s="101" t="s">
        <v>275</v>
      </c>
      <c r="E325" s="100" t="s">
        <v>585</v>
      </c>
      <c r="F325" s="100"/>
      <c r="G325" s="55">
        <f>SUM(G326:G327)</f>
        <v>108763.3</v>
      </c>
      <c r="H325" s="55">
        <f>SUM(H326:H327)</f>
        <v>108538.8</v>
      </c>
      <c r="I325" s="26"/>
      <c r="J325" s="24"/>
      <c r="K325" s="24"/>
      <c r="L325" s="24"/>
      <c r="M325" s="24"/>
    </row>
    <row r="326" spans="1:13" s="25" customFormat="1" ht="63">
      <c r="A326" s="103" t="s">
        <v>613</v>
      </c>
      <c r="B326" s="100"/>
      <c r="C326" s="101" t="s">
        <v>492</v>
      </c>
      <c r="D326" s="101" t="s">
        <v>275</v>
      </c>
      <c r="E326" s="100" t="s">
        <v>614</v>
      </c>
      <c r="F326" s="100">
        <v>600</v>
      </c>
      <c r="G326" s="55">
        <v>91561.8</v>
      </c>
      <c r="H326" s="55">
        <v>91389.3</v>
      </c>
      <c r="I326" s="26"/>
      <c r="J326" s="24"/>
      <c r="K326" s="24"/>
      <c r="L326" s="24"/>
      <c r="M326" s="24"/>
    </row>
    <row r="327" spans="1:13" s="25" customFormat="1" ht="64.5" customHeight="1">
      <c r="A327" s="103" t="s">
        <v>615</v>
      </c>
      <c r="B327" s="100"/>
      <c r="C327" s="101" t="s">
        <v>492</v>
      </c>
      <c r="D327" s="101" t="s">
        <v>275</v>
      </c>
      <c r="E327" s="100" t="s">
        <v>616</v>
      </c>
      <c r="F327" s="100">
        <v>600</v>
      </c>
      <c r="G327" s="55">
        <v>17201.5</v>
      </c>
      <c r="H327" s="55">
        <v>17149.5</v>
      </c>
      <c r="I327" s="26"/>
      <c r="J327" s="24"/>
      <c r="K327" s="24"/>
      <c r="L327" s="24"/>
      <c r="M327" s="24"/>
    </row>
    <row r="328" spans="1:13" s="25" customFormat="1" ht="15.75">
      <c r="A328" s="135" t="s">
        <v>304</v>
      </c>
      <c r="B328" s="140"/>
      <c r="C328" s="141" t="s">
        <v>492</v>
      </c>
      <c r="D328" s="141" t="s">
        <v>275</v>
      </c>
      <c r="E328" s="141" t="s">
        <v>305</v>
      </c>
      <c r="F328" s="142"/>
      <c r="G328" s="143">
        <f>G329</f>
        <v>54.6</v>
      </c>
      <c r="H328" s="143">
        <f>H329</f>
        <v>51.6</v>
      </c>
      <c r="I328" s="26"/>
      <c r="J328" s="24"/>
      <c r="K328" s="24"/>
      <c r="L328" s="24"/>
      <c r="M328" s="24"/>
    </row>
    <row r="329" spans="1:13" s="25" customFormat="1" ht="15.75">
      <c r="A329" s="135" t="s">
        <v>306</v>
      </c>
      <c r="B329" s="140"/>
      <c r="C329" s="141" t="s">
        <v>492</v>
      </c>
      <c r="D329" s="141" t="s">
        <v>275</v>
      </c>
      <c r="E329" s="141" t="s">
        <v>307</v>
      </c>
      <c r="F329" s="142"/>
      <c r="G329" s="143">
        <f>G330</f>
        <v>54.6</v>
      </c>
      <c r="H329" s="143">
        <f>H330</f>
        <v>51.6</v>
      </c>
      <c r="I329" s="26"/>
      <c r="J329" s="24"/>
      <c r="K329" s="24"/>
      <c r="L329" s="24"/>
      <c r="M329" s="24"/>
    </row>
    <row r="330" spans="1:13" s="25" customFormat="1" ht="15.75">
      <c r="A330" s="99" t="s">
        <v>499</v>
      </c>
      <c r="B330" s="100"/>
      <c r="C330" s="110" t="s">
        <v>492</v>
      </c>
      <c r="D330" s="110" t="s">
        <v>275</v>
      </c>
      <c r="E330" s="110" t="s">
        <v>334</v>
      </c>
      <c r="F330" s="111"/>
      <c r="G330" s="55">
        <f>SUM(G331)</f>
        <v>54.6</v>
      </c>
      <c r="H330" s="55">
        <f>SUM(H331)</f>
        <v>51.6</v>
      </c>
      <c r="I330" s="26"/>
      <c r="J330" s="24"/>
      <c r="K330" s="24"/>
      <c r="L330" s="24"/>
      <c r="M330" s="24"/>
    </row>
    <row r="331" spans="1:13" s="25" customFormat="1" ht="31.5">
      <c r="A331" s="103" t="s">
        <v>583</v>
      </c>
      <c r="B331" s="100"/>
      <c r="C331" s="110" t="s">
        <v>492</v>
      </c>
      <c r="D331" s="110" t="s">
        <v>275</v>
      </c>
      <c r="E331" s="110" t="s">
        <v>334</v>
      </c>
      <c r="F331" s="100">
        <v>600</v>
      </c>
      <c r="G331" s="55">
        <v>54.6</v>
      </c>
      <c r="H331" s="55">
        <v>51.6</v>
      </c>
      <c r="I331" s="26"/>
      <c r="J331" s="24"/>
      <c r="K331" s="24"/>
      <c r="L331" s="24"/>
      <c r="M331" s="24"/>
    </row>
    <row r="332" spans="1:13" s="25" customFormat="1" ht="15.75">
      <c r="A332" s="94" t="s">
        <v>617</v>
      </c>
      <c r="B332" s="95"/>
      <c r="C332" s="96" t="s">
        <v>492</v>
      </c>
      <c r="D332" s="96" t="s">
        <v>338</v>
      </c>
      <c r="E332" s="95"/>
      <c r="F332" s="95"/>
      <c r="G332" s="98">
        <f>SUM(G333,G351,G347)</f>
        <v>104685.9</v>
      </c>
      <c r="H332" s="98">
        <f>SUM(H333,H351,H347)</f>
        <v>104054.7</v>
      </c>
      <c r="I332" s="26"/>
      <c r="J332" s="24"/>
      <c r="K332" s="24"/>
      <c r="L332" s="24"/>
      <c r="M332" s="24"/>
    </row>
    <row r="333" spans="1:13" s="25" customFormat="1" ht="47.25">
      <c r="A333" s="99" t="s">
        <v>979</v>
      </c>
      <c r="B333" s="100"/>
      <c r="C333" s="101" t="s">
        <v>492</v>
      </c>
      <c r="D333" s="101" t="s">
        <v>338</v>
      </c>
      <c r="E333" s="100" t="s">
        <v>506</v>
      </c>
      <c r="F333" s="100"/>
      <c r="G333" s="55">
        <f>SUM(G334,G345)</f>
        <v>99055.9</v>
      </c>
      <c r="H333" s="55">
        <f>SUM(H334,H345)</f>
        <v>98947.9</v>
      </c>
      <c r="I333" s="26"/>
      <c r="J333" s="24"/>
      <c r="K333" s="24"/>
      <c r="L333" s="24"/>
      <c r="M333" s="24"/>
    </row>
    <row r="334" spans="1:13" s="25" customFormat="1" ht="47.25">
      <c r="A334" s="99" t="s">
        <v>507</v>
      </c>
      <c r="B334" s="100"/>
      <c r="C334" s="101" t="s">
        <v>492</v>
      </c>
      <c r="D334" s="101" t="s">
        <v>338</v>
      </c>
      <c r="E334" s="100" t="s">
        <v>570</v>
      </c>
      <c r="F334" s="100"/>
      <c r="G334" s="55">
        <f>SUM(G335,G337,G339,G341,G343)</f>
        <v>87166</v>
      </c>
      <c r="H334" s="55">
        <f>SUM(H335,H337,H339,H341,H343)</f>
        <v>87166</v>
      </c>
      <c r="I334" s="26"/>
      <c r="J334" s="24"/>
      <c r="K334" s="24"/>
      <c r="L334" s="24"/>
      <c r="M334" s="24"/>
    </row>
    <row r="335" spans="1:13" s="25" customFormat="1" ht="132" customHeight="1">
      <c r="A335" s="99" t="s">
        <v>571</v>
      </c>
      <c r="B335" s="100"/>
      <c r="C335" s="101" t="s">
        <v>492</v>
      </c>
      <c r="D335" s="101" t="s">
        <v>338</v>
      </c>
      <c r="E335" s="100" t="s">
        <v>572</v>
      </c>
      <c r="F335" s="100"/>
      <c r="G335" s="55">
        <f>SUM(G336)</f>
        <v>84436.800000000003</v>
      </c>
      <c r="H335" s="55">
        <f>SUM(H336)</f>
        <v>84436.800000000003</v>
      </c>
      <c r="I335" s="26"/>
      <c r="J335" s="24"/>
      <c r="K335" s="24"/>
      <c r="L335" s="24"/>
      <c r="M335" s="24"/>
    </row>
    <row r="336" spans="1:13" s="25" customFormat="1" ht="78.75">
      <c r="A336" s="103" t="s">
        <v>618</v>
      </c>
      <c r="B336" s="100"/>
      <c r="C336" s="101" t="s">
        <v>492</v>
      </c>
      <c r="D336" s="101" t="s">
        <v>338</v>
      </c>
      <c r="E336" s="100" t="s">
        <v>619</v>
      </c>
      <c r="F336" s="100">
        <v>600</v>
      </c>
      <c r="G336" s="55">
        <v>84436.800000000003</v>
      </c>
      <c r="H336" s="55">
        <v>84436.800000000003</v>
      </c>
      <c r="I336" s="26"/>
      <c r="J336" s="24"/>
      <c r="K336" s="24"/>
      <c r="L336" s="24"/>
      <c r="M336" s="24"/>
    </row>
    <row r="337" spans="1:13" s="25" customFormat="1" ht="47.25">
      <c r="A337" s="99" t="s">
        <v>575</v>
      </c>
      <c r="B337" s="100"/>
      <c r="C337" s="101" t="s">
        <v>492</v>
      </c>
      <c r="D337" s="101" t="s">
        <v>338</v>
      </c>
      <c r="E337" s="100" t="s">
        <v>576</v>
      </c>
      <c r="F337" s="100"/>
      <c r="G337" s="55">
        <f>SUM(G338)</f>
        <v>2508.1999999999998</v>
      </c>
      <c r="H337" s="55">
        <f>SUM(H338)</f>
        <v>2508.1999999999998</v>
      </c>
      <c r="I337" s="26"/>
      <c r="J337" s="24"/>
      <c r="K337" s="24"/>
      <c r="L337" s="24"/>
      <c r="M337" s="24"/>
    </row>
    <row r="338" spans="1:13" s="25" customFormat="1" ht="47.25">
      <c r="A338" s="103" t="s">
        <v>577</v>
      </c>
      <c r="B338" s="100"/>
      <c r="C338" s="101" t="s">
        <v>492</v>
      </c>
      <c r="D338" s="101" t="s">
        <v>338</v>
      </c>
      <c r="E338" s="100" t="s">
        <v>578</v>
      </c>
      <c r="F338" s="100">
        <v>600</v>
      </c>
      <c r="G338" s="55">
        <v>2508.1999999999998</v>
      </c>
      <c r="H338" s="55">
        <v>2508.1999999999998</v>
      </c>
      <c r="I338" s="26"/>
      <c r="J338" s="24"/>
      <c r="K338" s="24"/>
      <c r="L338" s="24"/>
      <c r="M338" s="24"/>
    </row>
    <row r="339" spans="1:13" s="25" customFormat="1" ht="31.5">
      <c r="A339" s="103" t="s">
        <v>579</v>
      </c>
      <c r="B339" s="100"/>
      <c r="C339" s="101" t="s">
        <v>492</v>
      </c>
      <c r="D339" s="101" t="s">
        <v>338</v>
      </c>
      <c r="E339" s="100" t="s">
        <v>580</v>
      </c>
      <c r="F339" s="100"/>
      <c r="G339" s="55">
        <f>SUM(G340)</f>
        <v>141</v>
      </c>
      <c r="H339" s="55">
        <f>SUM(H340)</f>
        <v>141</v>
      </c>
      <c r="I339" s="26"/>
      <c r="J339" s="24"/>
      <c r="K339" s="24"/>
      <c r="L339" s="24"/>
      <c r="M339" s="24"/>
    </row>
    <row r="340" spans="1:13" s="25" customFormat="1" ht="47.25">
      <c r="A340" s="103" t="s">
        <v>593</v>
      </c>
      <c r="B340" s="100"/>
      <c r="C340" s="101" t="s">
        <v>492</v>
      </c>
      <c r="D340" s="101" t="s">
        <v>338</v>
      </c>
      <c r="E340" s="100" t="s">
        <v>582</v>
      </c>
      <c r="F340" s="100"/>
      <c r="G340" s="55">
        <v>141</v>
      </c>
      <c r="H340" s="55">
        <v>141</v>
      </c>
      <c r="I340" s="26"/>
      <c r="J340" s="24"/>
      <c r="K340" s="24"/>
      <c r="L340" s="24"/>
      <c r="M340" s="24"/>
    </row>
    <row r="341" spans="1:13" s="25" customFormat="1" ht="47.25">
      <c r="A341" s="103" t="s">
        <v>606</v>
      </c>
      <c r="B341" s="100"/>
      <c r="C341" s="101" t="s">
        <v>492</v>
      </c>
      <c r="D341" s="101" t="s">
        <v>338</v>
      </c>
      <c r="E341" s="100" t="s">
        <v>607</v>
      </c>
      <c r="F341" s="100"/>
      <c r="G341" s="55">
        <f>SUM(G342:G342)</f>
        <v>0</v>
      </c>
      <c r="H341" s="55">
        <f>SUM(H342:H342)</f>
        <v>0</v>
      </c>
      <c r="I341" s="26"/>
      <c r="J341" s="24"/>
      <c r="K341" s="24"/>
      <c r="L341" s="24"/>
      <c r="M341" s="24"/>
    </row>
    <row r="342" spans="1:13" s="25" customFormat="1" ht="78.75">
      <c r="A342" s="103" t="s">
        <v>608</v>
      </c>
      <c r="B342" s="100"/>
      <c r="C342" s="101" t="s">
        <v>492</v>
      </c>
      <c r="D342" s="101" t="s">
        <v>338</v>
      </c>
      <c r="E342" s="100" t="s">
        <v>609</v>
      </c>
      <c r="F342" s="100">
        <v>600</v>
      </c>
      <c r="G342" s="55"/>
      <c r="H342" s="55"/>
      <c r="I342" s="26"/>
      <c r="J342" s="24"/>
      <c r="K342" s="24"/>
      <c r="L342" s="24"/>
      <c r="M342" s="24"/>
    </row>
    <row r="343" spans="1:13" s="25" customFormat="1" ht="47.25">
      <c r="A343" s="103" t="s">
        <v>1126</v>
      </c>
      <c r="B343" s="100"/>
      <c r="C343" s="101" t="s">
        <v>492</v>
      </c>
      <c r="D343" s="101" t="s">
        <v>338</v>
      </c>
      <c r="E343" s="100" t="s">
        <v>1124</v>
      </c>
      <c r="F343" s="100"/>
      <c r="G343" s="55">
        <f>G344</f>
        <v>80</v>
      </c>
      <c r="H343" s="55">
        <f>H344</f>
        <v>80</v>
      </c>
      <c r="I343" s="26"/>
      <c r="J343" s="24"/>
      <c r="K343" s="24"/>
      <c r="L343" s="24"/>
      <c r="M343" s="24"/>
    </row>
    <row r="344" spans="1:13" s="25" customFormat="1" ht="63">
      <c r="A344" s="103" t="s">
        <v>1127</v>
      </c>
      <c r="B344" s="100"/>
      <c r="C344" s="101" t="s">
        <v>492</v>
      </c>
      <c r="D344" s="101" t="s">
        <v>338</v>
      </c>
      <c r="E344" s="100" t="s">
        <v>1125</v>
      </c>
      <c r="F344" s="100">
        <v>600</v>
      </c>
      <c r="G344" s="55">
        <v>80</v>
      </c>
      <c r="H344" s="55">
        <v>80</v>
      </c>
      <c r="I344" s="26"/>
      <c r="J344" s="24"/>
      <c r="K344" s="24"/>
      <c r="L344" s="24"/>
      <c r="M344" s="24"/>
    </row>
    <row r="345" spans="1:13" s="25" customFormat="1" ht="31.5" customHeight="1">
      <c r="A345" s="99" t="s">
        <v>584</v>
      </c>
      <c r="B345" s="100"/>
      <c r="C345" s="101" t="s">
        <v>492</v>
      </c>
      <c r="D345" s="101" t="s">
        <v>338</v>
      </c>
      <c r="E345" s="100" t="s">
        <v>585</v>
      </c>
      <c r="F345" s="100"/>
      <c r="G345" s="55">
        <f>SUM(G346)</f>
        <v>11889.9</v>
      </c>
      <c r="H345" s="55">
        <f>SUM(H346)</f>
        <v>11781.9</v>
      </c>
      <c r="I345" s="26"/>
      <c r="J345" s="24"/>
      <c r="K345" s="24"/>
      <c r="L345" s="24"/>
      <c r="M345" s="24"/>
    </row>
    <row r="346" spans="1:13" s="25" customFormat="1" ht="63">
      <c r="A346" s="103" t="s">
        <v>620</v>
      </c>
      <c r="B346" s="100"/>
      <c r="C346" s="101" t="s">
        <v>492</v>
      </c>
      <c r="D346" s="101" t="s">
        <v>338</v>
      </c>
      <c r="E346" s="100" t="s">
        <v>621</v>
      </c>
      <c r="F346" s="100">
        <v>600</v>
      </c>
      <c r="G346" s="55">
        <v>11889.9</v>
      </c>
      <c r="H346" s="55">
        <v>11781.9</v>
      </c>
      <c r="I346" s="26"/>
      <c r="J346" s="24"/>
      <c r="K346" s="24"/>
      <c r="L346" s="24"/>
      <c r="M346" s="24"/>
    </row>
    <row r="347" spans="1:13" s="25" customFormat="1" ht="47.25">
      <c r="A347" s="103" t="s">
        <v>417</v>
      </c>
      <c r="B347" s="206"/>
      <c r="C347" s="100" t="s">
        <v>492</v>
      </c>
      <c r="D347" s="100" t="s">
        <v>338</v>
      </c>
      <c r="E347" s="100" t="s">
        <v>418</v>
      </c>
      <c r="F347" s="205"/>
      <c r="G347" s="55">
        <f>G348</f>
        <v>4900</v>
      </c>
      <c r="H347" s="55">
        <f>H348</f>
        <v>4376.8</v>
      </c>
      <c r="I347" s="26"/>
      <c r="J347" s="24"/>
      <c r="K347" s="24"/>
      <c r="L347" s="24"/>
      <c r="M347" s="24"/>
    </row>
    <row r="348" spans="1:13" s="25" customFormat="1" ht="31.5">
      <c r="A348" s="103" t="s">
        <v>487</v>
      </c>
      <c r="B348" s="206"/>
      <c r="C348" s="100" t="s">
        <v>492</v>
      </c>
      <c r="D348" s="100" t="s">
        <v>338</v>
      </c>
      <c r="E348" s="100" t="s">
        <v>488</v>
      </c>
      <c r="F348" s="205"/>
      <c r="G348" s="55">
        <f>SUM(G349:G350)</f>
        <v>4900</v>
      </c>
      <c r="H348" s="55">
        <f>SUM(H349:H350)</f>
        <v>4376.8</v>
      </c>
      <c r="I348" s="26"/>
      <c r="J348" s="24"/>
      <c r="K348" s="24"/>
      <c r="L348" s="24"/>
      <c r="M348" s="24"/>
    </row>
    <row r="349" spans="1:13" s="25" customFormat="1" ht="63">
      <c r="A349" s="103" t="s">
        <v>1043</v>
      </c>
      <c r="B349" s="206"/>
      <c r="C349" s="100" t="s">
        <v>492</v>
      </c>
      <c r="D349" s="100" t="s">
        <v>338</v>
      </c>
      <c r="E349" s="100" t="s">
        <v>1041</v>
      </c>
      <c r="F349" s="205">
        <v>600</v>
      </c>
      <c r="G349" s="55">
        <v>4000</v>
      </c>
      <c r="H349" s="55">
        <v>3476.8</v>
      </c>
      <c r="I349" s="26"/>
      <c r="J349" s="24"/>
      <c r="K349" s="24"/>
      <c r="L349" s="24"/>
      <c r="M349" s="24"/>
    </row>
    <row r="350" spans="1:13" s="25" customFormat="1" ht="63">
      <c r="A350" s="103" t="s">
        <v>1044</v>
      </c>
      <c r="B350" s="206"/>
      <c r="C350" s="100" t="s">
        <v>492</v>
      </c>
      <c r="D350" s="100" t="s">
        <v>338</v>
      </c>
      <c r="E350" s="100" t="s">
        <v>1042</v>
      </c>
      <c r="F350" s="205">
        <v>600</v>
      </c>
      <c r="G350" s="55">
        <v>900</v>
      </c>
      <c r="H350" s="55">
        <v>900</v>
      </c>
      <c r="I350" s="26"/>
      <c r="J350" s="24"/>
      <c r="K350" s="24"/>
      <c r="L350" s="24"/>
      <c r="M350" s="24"/>
    </row>
    <row r="351" spans="1:13" s="25" customFormat="1" ht="15.75">
      <c r="A351" s="99" t="s">
        <v>304</v>
      </c>
      <c r="B351" s="100"/>
      <c r="C351" s="110" t="s">
        <v>492</v>
      </c>
      <c r="D351" s="110" t="s">
        <v>338</v>
      </c>
      <c r="E351" s="110" t="s">
        <v>305</v>
      </c>
      <c r="F351" s="111"/>
      <c r="G351" s="55">
        <f>G352</f>
        <v>730</v>
      </c>
      <c r="H351" s="55">
        <f>H352</f>
        <v>730</v>
      </c>
      <c r="I351" s="26"/>
      <c r="J351" s="24"/>
      <c r="K351" s="24"/>
      <c r="L351" s="24"/>
      <c r="M351" s="24"/>
    </row>
    <row r="352" spans="1:13" s="25" customFormat="1" ht="15.75">
      <c r="A352" s="99" t="s">
        <v>306</v>
      </c>
      <c r="B352" s="100"/>
      <c r="C352" s="110" t="s">
        <v>492</v>
      </c>
      <c r="D352" s="110" t="s">
        <v>338</v>
      </c>
      <c r="E352" s="110" t="s">
        <v>307</v>
      </c>
      <c r="F352" s="111"/>
      <c r="G352" s="55">
        <f>G353</f>
        <v>730</v>
      </c>
      <c r="H352" s="55">
        <f>H353</f>
        <v>730</v>
      </c>
      <c r="I352" s="26"/>
      <c r="J352" s="24"/>
      <c r="K352" s="24"/>
      <c r="L352" s="24"/>
      <c r="M352" s="24"/>
    </row>
    <row r="353" spans="1:13" s="25" customFormat="1" ht="15.75">
      <c r="A353" s="99" t="s">
        <v>499</v>
      </c>
      <c r="B353" s="100"/>
      <c r="C353" s="110" t="s">
        <v>492</v>
      </c>
      <c r="D353" s="110" t="s">
        <v>338</v>
      </c>
      <c r="E353" s="110" t="s">
        <v>334</v>
      </c>
      <c r="F353" s="111"/>
      <c r="G353" s="55">
        <f>SUM(G354)</f>
        <v>730</v>
      </c>
      <c r="H353" s="55">
        <f>SUM(H354)</f>
        <v>730</v>
      </c>
      <c r="I353" s="26"/>
      <c r="J353" s="24"/>
      <c r="K353" s="24"/>
      <c r="L353" s="24"/>
      <c r="M353" s="24"/>
    </row>
    <row r="354" spans="1:13" s="25" customFormat="1" ht="31.5">
      <c r="A354" s="103" t="s">
        <v>583</v>
      </c>
      <c r="B354" s="100"/>
      <c r="C354" s="110" t="s">
        <v>492</v>
      </c>
      <c r="D354" s="110" t="s">
        <v>338</v>
      </c>
      <c r="E354" s="110" t="s">
        <v>334</v>
      </c>
      <c r="F354" s="100">
        <v>600</v>
      </c>
      <c r="G354" s="55">
        <v>730</v>
      </c>
      <c r="H354" s="55">
        <v>730</v>
      </c>
      <c r="I354" s="26"/>
      <c r="J354" s="24"/>
      <c r="K354" s="24"/>
      <c r="L354" s="24"/>
      <c r="M354" s="24"/>
    </row>
    <row r="355" spans="1:13" s="25" customFormat="1" ht="15.75">
      <c r="A355" s="94" t="s">
        <v>622</v>
      </c>
      <c r="B355" s="95"/>
      <c r="C355" s="96" t="s">
        <v>492</v>
      </c>
      <c r="D355" s="96" t="s">
        <v>492</v>
      </c>
      <c r="E355" s="95"/>
      <c r="F355" s="95"/>
      <c r="G355" s="98">
        <f>SUM(G356)</f>
        <v>11873.2</v>
      </c>
      <c r="H355" s="98">
        <f>SUM(H356)</f>
        <v>11873.099999999999</v>
      </c>
      <c r="I355" s="26"/>
      <c r="J355" s="24"/>
      <c r="K355" s="24"/>
      <c r="L355" s="24"/>
      <c r="M355" s="24"/>
    </row>
    <row r="356" spans="1:13" s="25" customFormat="1" ht="47.25">
      <c r="A356" s="99" t="s">
        <v>979</v>
      </c>
      <c r="B356" s="100"/>
      <c r="C356" s="101" t="s">
        <v>492</v>
      </c>
      <c r="D356" s="101" t="s">
        <v>492</v>
      </c>
      <c r="E356" s="100" t="s">
        <v>506</v>
      </c>
      <c r="F356" s="100"/>
      <c r="G356" s="55">
        <f>SUM(G357)</f>
        <v>11873.2</v>
      </c>
      <c r="H356" s="55">
        <f>SUM(H357)</f>
        <v>11873.099999999999</v>
      </c>
      <c r="I356" s="26"/>
      <c r="J356" s="24"/>
      <c r="K356" s="24"/>
      <c r="L356" s="24"/>
      <c r="M356" s="24"/>
    </row>
    <row r="357" spans="1:13" s="25" customFormat="1" ht="47.25">
      <c r="A357" s="99" t="s">
        <v>507</v>
      </c>
      <c r="B357" s="100"/>
      <c r="C357" s="101" t="s">
        <v>492</v>
      </c>
      <c r="D357" s="101" t="s">
        <v>492</v>
      </c>
      <c r="E357" s="100" t="s">
        <v>570</v>
      </c>
      <c r="F357" s="100"/>
      <c r="G357" s="55">
        <f>SUM(G358,G362,G364,G368)</f>
        <v>11873.2</v>
      </c>
      <c r="H357" s="55">
        <f>SUM(H358,H362,H364,H368)</f>
        <v>11873.099999999999</v>
      </c>
      <c r="I357" s="26"/>
      <c r="J357" s="24"/>
      <c r="K357" s="24"/>
      <c r="L357" s="24"/>
      <c r="M357" s="24"/>
    </row>
    <row r="358" spans="1:13" s="25" customFormat="1" ht="31.5">
      <c r="A358" s="99" t="s">
        <v>623</v>
      </c>
      <c r="B358" s="100"/>
      <c r="C358" s="101" t="s">
        <v>492</v>
      </c>
      <c r="D358" s="101" t="s">
        <v>492</v>
      </c>
      <c r="E358" s="100" t="s">
        <v>624</v>
      </c>
      <c r="F358" s="100"/>
      <c r="G358" s="55">
        <f>SUM(G359:G361)</f>
        <v>6506.4</v>
      </c>
      <c r="H358" s="55">
        <f>SUM(H359:H361)</f>
        <v>6506.4</v>
      </c>
      <c r="I358" s="26"/>
      <c r="J358" s="24"/>
      <c r="K358" s="24"/>
      <c r="L358" s="24"/>
      <c r="M358" s="24"/>
    </row>
    <row r="359" spans="1:13" s="25" customFormat="1" ht="47.25">
      <c r="A359" s="103" t="s">
        <v>625</v>
      </c>
      <c r="B359" s="100"/>
      <c r="C359" s="101" t="s">
        <v>492</v>
      </c>
      <c r="D359" s="101" t="s">
        <v>492</v>
      </c>
      <c r="E359" s="100" t="s">
        <v>626</v>
      </c>
      <c r="F359" s="100">
        <v>200</v>
      </c>
      <c r="G359" s="55">
        <v>0</v>
      </c>
      <c r="H359" s="55">
        <v>0</v>
      </c>
      <c r="I359" s="26"/>
      <c r="J359" s="24"/>
      <c r="K359" s="24"/>
      <c r="L359" s="24"/>
      <c r="M359" s="24"/>
    </row>
    <row r="360" spans="1:13" s="25" customFormat="1" ht="47.25">
      <c r="A360" s="103" t="s">
        <v>627</v>
      </c>
      <c r="B360" s="100"/>
      <c r="C360" s="101" t="s">
        <v>492</v>
      </c>
      <c r="D360" s="101" t="s">
        <v>492</v>
      </c>
      <c r="E360" s="100" t="s">
        <v>626</v>
      </c>
      <c r="F360" s="100">
        <v>300</v>
      </c>
      <c r="G360" s="55">
        <v>50</v>
      </c>
      <c r="H360" s="55">
        <v>50</v>
      </c>
      <c r="I360" s="26"/>
      <c r="J360" s="24"/>
      <c r="K360" s="24"/>
      <c r="L360" s="24"/>
      <c r="M360" s="24"/>
    </row>
    <row r="361" spans="1:13" s="25" customFormat="1" ht="63">
      <c r="A361" s="103" t="s">
        <v>628</v>
      </c>
      <c r="B361" s="100"/>
      <c r="C361" s="101" t="s">
        <v>492</v>
      </c>
      <c r="D361" s="101" t="s">
        <v>492</v>
      </c>
      <c r="E361" s="100" t="s">
        <v>626</v>
      </c>
      <c r="F361" s="100">
        <v>600</v>
      </c>
      <c r="G361" s="55">
        <v>6456.4</v>
      </c>
      <c r="H361" s="55">
        <v>6456.4</v>
      </c>
      <c r="I361" s="26"/>
      <c r="J361" s="24"/>
      <c r="K361" s="24"/>
      <c r="L361" s="24"/>
      <c r="M361" s="24"/>
    </row>
    <row r="362" spans="1:13" s="25" customFormat="1" ht="47.25">
      <c r="A362" s="99" t="s">
        <v>629</v>
      </c>
      <c r="B362" s="100"/>
      <c r="C362" s="101" t="s">
        <v>492</v>
      </c>
      <c r="D362" s="101" t="s">
        <v>492</v>
      </c>
      <c r="E362" s="100" t="s">
        <v>630</v>
      </c>
      <c r="F362" s="100"/>
      <c r="G362" s="55">
        <f>SUM(G363:G363)</f>
        <v>5202.8</v>
      </c>
      <c r="H362" s="55">
        <f>SUM(H363:H363)</f>
        <v>5202.7</v>
      </c>
      <c r="I362" s="26"/>
      <c r="J362" s="24"/>
      <c r="K362" s="24"/>
      <c r="L362" s="24"/>
      <c r="M362" s="24"/>
    </row>
    <row r="363" spans="1:13" s="25" customFormat="1" ht="63">
      <c r="A363" s="103" t="s">
        <v>631</v>
      </c>
      <c r="B363" s="100"/>
      <c r="C363" s="101" t="s">
        <v>492</v>
      </c>
      <c r="D363" s="101" t="s">
        <v>492</v>
      </c>
      <c r="E363" s="100" t="s">
        <v>632</v>
      </c>
      <c r="F363" s="100">
        <v>600</v>
      </c>
      <c r="G363" s="55">
        <v>5202.8</v>
      </c>
      <c r="H363" s="55">
        <v>5202.7</v>
      </c>
      <c r="I363" s="26"/>
      <c r="J363" s="24"/>
      <c r="K363" s="24"/>
      <c r="L363" s="24"/>
      <c r="M363" s="24"/>
    </row>
    <row r="364" spans="1:13" s="25" customFormat="1" ht="15.75">
      <c r="A364" s="115" t="s">
        <v>633</v>
      </c>
      <c r="B364" s="100"/>
      <c r="C364" s="101" t="s">
        <v>492</v>
      </c>
      <c r="D364" s="101" t="s">
        <v>492</v>
      </c>
      <c r="E364" s="100" t="s">
        <v>634</v>
      </c>
      <c r="F364" s="100"/>
      <c r="G364" s="55">
        <f>SUM(G365:G367)</f>
        <v>164</v>
      </c>
      <c r="H364" s="55">
        <f>SUM(H365:H367)</f>
        <v>164</v>
      </c>
      <c r="I364" s="26"/>
      <c r="J364" s="24"/>
      <c r="K364" s="24"/>
      <c r="L364" s="24"/>
      <c r="M364" s="24"/>
    </row>
    <row r="365" spans="1:13" s="25" customFormat="1" ht="47.25">
      <c r="A365" s="115" t="s">
        <v>1128</v>
      </c>
      <c r="B365" s="100"/>
      <c r="C365" s="101" t="s">
        <v>492</v>
      </c>
      <c r="D365" s="101" t="s">
        <v>492</v>
      </c>
      <c r="E365" s="100" t="s">
        <v>636</v>
      </c>
      <c r="F365" s="100">
        <v>200</v>
      </c>
      <c r="G365" s="55">
        <v>30</v>
      </c>
      <c r="H365" s="55">
        <v>30</v>
      </c>
      <c r="I365" s="26"/>
      <c r="J365" s="24"/>
      <c r="K365" s="24"/>
      <c r="L365" s="24"/>
      <c r="M365" s="24"/>
    </row>
    <row r="366" spans="1:13" s="25" customFormat="1" ht="31.5">
      <c r="A366" s="144" t="s">
        <v>635</v>
      </c>
      <c r="B366" s="100"/>
      <c r="C366" s="101" t="s">
        <v>492</v>
      </c>
      <c r="D366" s="101" t="s">
        <v>492</v>
      </c>
      <c r="E366" s="100" t="s">
        <v>636</v>
      </c>
      <c r="F366" s="100">
        <v>300</v>
      </c>
      <c r="G366" s="55">
        <v>0</v>
      </c>
      <c r="H366" s="55">
        <v>0</v>
      </c>
      <c r="I366" s="26"/>
      <c r="J366" s="24"/>
      <c r="K366" s="24"/>
      <c r="L366" s="24"/>
      <c r="M366" s="24"/>
    </row>
    <row r="367" spans="1:13" s="25" customFormat="1" ht="47.25">
      <c r="A367" s="144" t="s">
        <v>637</v>
      </c>
      <c r="B367" s="100"/>
      <c r="C367" s="101" t="s">
        <v>492</v>
      </c>
      <c r="D367" s="101" t="s">
        <v>492</v>
      </c>
      <c r="E367" s="100" t="s">
        <v>636</v>
      </c>
      <c r="F367" s="100">
        <v>600</v>
      </c>
      <c r="G367" s="55">
        <v>134</v>
      </c>
      <c r="H367" s="55">
        <v>134</v>
      </c>
      <c r="I367" s="26"/>
      <c r="J367" s="24"/>
      <c r="K367" s="24"/>
      <c r="L367" s="24"/>
      <c r="M367" s="24"/>
    </row>
    <row r="368" spans="1:13" s="25" customFormat="1" ht="31.5">
      <c r="A368" s="115" t="s">
        <v>750</v>
      </c>
      <c r="B368" s="100"/>
      <c r="C368" s="101" t="s">
        <v>492</v>
      </c>
      <c r="D368" s="101" t="s">
        <v>492</v>
      </c>
      <c r="E368" s="100" t="s">
        <v>748</v>
      </c>
      <c r="F368" s="100"/>
      <c r="G368" s="55">
        <f>G369</f>
        <v>0</v>
      </c>
      <c r="H368" s="55">
        <f>H369</f>
        <v>0</v>
      </c>
      <c r="I368" s="26"/>
      <c r="J368" s="24"/>
      <c r="K368" s="24"/>
      <c r="L368" s="24"/>
      <c r="M368" s="24"/>
    </row>
    <row r="369" spans="1:13" s="25" customFormat="1" ht="78.75">
      <c r="A369" s="144" t="s">
        <v>752</v>
      </c>
      <c r="B369" s="100"/>
      <c r="C369" s="101" t="s">
        <v>492</v>
      </c>
      <c r="D369" s="101" t="s">
        <v>492</v>
      </c>
      <c r="E369" s="100" t="s">
        <v>751</v>
      </c>
      <c r="F369" s="100">
        <v>600</v>
      </c>
      <c r="G369" s="55">
        <v>0</v>
      </c>
      <c r="H369" s="55">
        <v>0</v>
      </c>
      <c r="I369" s="26"/>
      <c r="J369" s="24"/>
      <c r="K369" s="24"/>
      <c r="L369" s="24"/>
      <c r="M369" s="24"/>
    </row>
    <row r="370" spans="1:13" s="25" customFormat="1" ht="15.75">
      <c r="A370" s="94" t="s">
        <v>638</v>
      </c>
      <c r="B370" s="95"/>
      <c r="C370" s="96" t="s">
        <v>492</v>
      </c>
      <c r="D370" s="96" t="s">
        <v>343</v>
      </c>
      <c r="E370" s="95"/>
      <c r="F370" s="95"/>
      <c r="G370" s="98">
        <f>SUM(G371)</f>
        <v>58093.600000000006</v>
      </c>
      <c r="H370" s="98">
        <f>SUM(H371)</f>
        <v>52107.299999999996</v>
      </c>
      <c r="I370" s="26"/>
      <c r="J370" s="24"/>
      <c r="K370" s="24"/>
      <c r="L370" s="24"/>
      <c r="M370" s="24"/>
    </row>
    <row r="371" spans="1:13" s="25" customFormat="1" ht="47.25">
      <c r="A371" s="99" t="s">
        <v>979</v>
      </c>
      <c r="B371" s="100"/>
      <c r="C371" s="101" t="s">
        <v>492</v>
      </c>
      <c r="D371" s="101" t="s">
        <v>343</v>
      </c>
      <c r="E371" s="100" t="s">
        <v>506</v>
      </c>
      <c r="F371" s="100"/>
      <c r="G371" s="55">
        <f>SUM(G372)</f>
        <v>58093.600000000006</v>
      </c>
      <c r="H371" s="55">
        <f>SUM(H372)</f>
        <v>52107.299999999996</v>
      </c>
      <c r="I371" s="26"/>
      <c r="J371" s="24"/>
      <c r="K371" s="24"/>
      <c r="L371" s="24"/>
      <c r="M371" s="24"/>
    </row>
    <row r="372" spans="1:13" s="25" customFormat="1" ht="47.25">
      <c r="A372" s="99" t="s">
        <v>507</v>
      </c>
      <c r="B372" s="100"/>
      <c r="C372" s="101" t="s">
        <v>492</v>
      </c>
      <c r="D372" s="101" t="s">
        <v>343</v>
      </c>
      <c r="E372" s="100" t="s">
        <v>570</v>
      </c>
      <c r="F372" s="100"/>
      <c r="G372" s="55">
        <f>SUM(G373,G375,G377,G379,G381,G383,G385)</f>
        <v>58093.600000000006</v>
      </c>
      <c r="H372" s="55">
        <f>SUM(H373,H375,H377,H379,H381,H383,H385)</f>
        <v>52107.299999999996</v>
      </c>
      <c r="I372" s="26"/>
      <c r="J372" s="24"/>
      <c r="K372" s="24"/>
      <c r="L372" s="24"/>
      <c r="M372" s="24"/>
    </row>
    <row r="373" spans="1:13" s="25" customFormat="1" ht="51.75" customHeight="1">
      <c r="A373" s="99" t="s">
        <v>639</v>
      </c>
      <c r="B373" s="100"/>
      <c r="C373" s="101" t="s">
        <v>492</v>
      </c>
      <c r="D373" s="101" t="s">
        <v>343</v>
      </c>
      <c r="E373" s="100" t="s">
        <v>640</v>
      </c>
      <c r="F373" s="100"/>
      <c r="G373" s="55">
        <f>SUM(G374)</f>
        <v>50</v>
      </c>
      <c r="H373" s="55">
        <f>SUM(H374)</f>
        <v>50</v>
      </c>
      <c r="I373" s="26"/>
      <c r="J373" s="24"/>
      <c r="K373" s="24"/>
      <c r="L373" s="24"/>
      <c r="M373" s="24"/>
    </row>
    <row r="374" spans="1:13" s="25" customFormat="1" ht="63">
      <c r="A374" s="103" t="s">
        <v>641</v>
      </c>
      <c r="B374" s="100"/>
      <c r="C374" s="101" t="s">
        <v>492</v>
      </c>
      <c r="D374" s="101" t="s">
        <v>343</v>
      </c>
      <c r="E374" s="100" t="s">
        <v>642</v>
      </c>
      <c r="F374" s="100">
        <v>600</v>
      </c>
      <c r="G374" s="55">
        <v>50</v>
      </c>
      <c r="H374" s="55">
        <v>50</v>
      </c>
      <c r="I374" s="26"/>
      <c r="J374" s="24"/>
      <c r="K374" s="24"/>
      <c r="L374" s="24"/>
      <c r="M374" s="24"/>
    </row>
    <row r="375" spans="1:13" s="25" customFormat="1" ht="31.5">
      <c r="A375" s="99" t="s">
        <v>643</v>
      </c>
      <c r="B375" s="100"/>
      <c r="C375" s="101" t="s">
        <v>492</v>
      </c>
      <c r="D375" s="101" t="s">
        <v>343</v>
      </c>
      <c r="E375" s="100" t="s">
        <v>644</v>
      </c>
      <c r="F375" s="100"/>
      <c r="G375" s="55">
        <f>SUM(G376)</f>
        <v>126</v>
      </c>
      <c r="H375" s="55">
        <f>SUM(H376)</f>
        <v>126</v>
      </c>
      <c r="I375" s="26"/>
      <c r="J375" s="24"/>
      <c r="K375" s="24"/>
      <c r="L375" s="24"/>
      <c r="M375" s="24"/>
    </row>
    <row r="376" spans="1:13" s="25" customFormat="1" ht="47.25">
      <c r="A376" s="103" t="s">
        <v>645</v>
      </c>
      <c r="B376" s="100"/>
      <c r="C376" s="101" t="s">
        <v>492</v>
      </c>
      <c r="D376" s="101" t="s">
        <v>343</v>
      </c>
      <c r="E376" s="100" t="s">
        <v>646</v>
      </c>
      <c r="F376" s="100">
        <v>600</v>
      </c>
      <c r="G376" s="55">
        <v>126</v>
      </c>
      <c r="H376" s="55">
        <v>126</v>
      </c>
      <c r="I376" s="26"/>
      <c r="J376" s="24"/>
      <c r="K376" s="24"/>
      <c r="L376" s="24"/>
      <c r="M376" s="24"/>
    </row>
    <row r="377" spans="1:13" s="25" customFormat="1" ht="31.5">
      <c r="A377" s="99" t="s">
        <v>647</v>
      </c>
      <c r="B377" s="100"/>
      <c r="C377" s="101" t="s">
        <v>492</v>
      </c>
      <c r="D377" s="101" t="s">
        <v>343</v>
      </c>
      <c r="E377" s="100" t="s">
        <v>648</v>
      </c>
      <c r="F377" s="100"/>
      <c r="G377" s="55">
        <f>SUM(G378)</f>
        <v>206.4</v>
      </c>
      <c r="H377" s="55">
        <f>SUM(H378)</f>
        <v>206.3</v>
      </c>
      <c r="I377" s="26"/>
      <c r="J377" s="24"/>
      <c r="K377" s="24"/>
      <c r="L377" s="24"/>
      <c r="M377" s="24"/>
    </row>
    <row r="378" spans="1:13" s="25" customFormat="1" ht="63">
      <c r="A378" s="103" t="s">
        <v>649</v>
      </c>
      <c r="B378" s="100"/>
      <c r="C378" s="101" t="s">
        <v>492</v>
      </c>
      <c r="D378" s="101" t="s">
        <v>343</v>
      </c>
      <c r="E378" s="100" t="s">
        <v>650</v>
      </c>
      <c r="F378" s="100">
        <v>600</v>
      </c>
      <c r="G378" s="55">
        <v>206.4</v>
      </c>
      <c r="H378" s="55">
        <v>206.3</v>
      </c>
      <c r="I378" s="26"/>
      <c r="J378" s="24"/>
      <c r="K378" s="24"/>
      <c r="L378" s="24"/>
      <c r="M378" s="24"/>
    </row>
    <row r="379" spans="1:13" s="25" customFormat="1" ht="95.25" customHeight="1">
      <c r="A379" s="99" t="s">
        <v>651</v>
      </c>
      <c r="B379" s="100"/>
      <c r="C379" s="101" t="s">
        <v>492</v>
      </c>
      <c r="D379" s="101" t="s">
        <v>343</v>
      </c>
      <c r="E379" s="100" t="s">
        <v>652</v>
      </c>
      <c r="F379" s="100"/>
      <c r="G379" s="55">
        <f>SUM(G380)</f>
        <v>5300.4</v>
      </c>
      <c r="H379" s="55">
        <f>SUM(H380)</f>
        <v>5164.8</v>
      </c>
      <c r="I379" s="26"/>
      <c r="J379" s="24"/>
      <c r="K379" s="24"/>
      <c r="L379" s="24"/>
      <c r="M379" s="24"/>
    </row>
    <row r="380" spans="1:13" s="25" customFormat="1" ht="141.75">
      <c r="A380" s="103" t="s">
        <v>653</v>
      </c>
      <c r="B380" s="100"/>
      <c r="C380" s="101" t="s">
        <v>492</v>
      </c>
      <c r="D380" s="101" t="s">
        <v>343</v>
      </c>
      <c r="E380" s="100" t="s">
        <v>654</v>
      </c>
      <c r="F380" s="100">
        <v>600</v>
      </c>
      <c r="G380" s="55">
        <v>5300.4</v>
      </c>
      <c r="H380" s="55">
        <v>5164.8</v>
      </c>
      <c r="I380" s="26"/>
      <c r="J380" s="24"/>
      <c r="K380" s="24"/>
      <c r="L380" s="24"/>
      <c r="M380" s="24"/>
    </row>
    <row r="381" spans="1:13" s="25" customFormat="1" ht="47.25">
      <c r="A381" s="103" t="s">
        <v>918</v>
      </c>
      <c r="B381" s="100"/>
      <c r="C381" s="101" t="s">
        <v>492</v>
      </c>
      <c r="D381" s="101" t="s">
        <v>343</v>
      </c>
      <c r="E381" s="100" t="s">
        <v>655</v>
      </c>
      <c r="F381" s="100"/>
      <c r="G381" s="55">
        <f>SUM(G382:G382)</f>
        <v>50865</v>
      </c>
      <c r="H381" s="55">
        <f>SUM(H382:H382)</f>
        <v>45014.6</v>
      </c>
      <c r="I381" s="26"/>
      <c r="J381" s="24"/>
      <c r="K381" s="24"/>
      <c r="L381" s="24"/>
      <c r="M381" s="24"/>
    </row>
    <row r="382" spans="1:13" s="25" customFormat="1" ht="63">
      <c r="A382" s="103" t="s">
        <v>656</v>
      </c>
      <c r="B382" s="100"/>
      <c r="C382" s="101" t="s">
        <v>492</v>
      </c>
      <c r="D382" s="101" t="s">
        <v>343</v>
      </c>
      <c r="E382" s="100" t="s">
        <v>657</v>
      </c>
      <c r="F382" s="100">
        <v>600</v>
      </c>
      <c r="G382" s="55">
        <v>50865</v>
      </c>
      <c r="H382" s="55">
        <v>45014.6</v>
      </c>
      <c r="I382" s="26"/>
      <c r="J382" s="24"/>
      <c r="K382" s="24"/>
      <c r="L382" s="24"/>
      <c r="M382" s="24"/>
    </row>
    <row r="383" spans="1:13" s="25" customFormat="1" ht="47.25">
      <c r="A383" s="103" t="s">
        <v>658</v>
      </c>
      <c r="B383" s="100"/>
      <c r="C383" s="101" t="s">
        <v>492</v>
      </c>
      <c r="D383" s="101" t="s">
        <v>343</v>
      </c>
      <c r="E383" s="100" t="s">
        <v>659</v>
      </c>
      <c r="F383" s="100"/>
      <c r="G383" s="55">
        <f>SUM(G384:G384)</f>
        <v>0</v>
      </c>
      <c r="H383" s="55">
        <f>SUM(H384:H384)</f>
        <v>0</v>
      </c>
      <c r="I383" s="26"/>
      <c r="J383" s="24"/>
      <c r="K383" s="24"/>
      <c r="L383" s="24"/>
      <c r="M383" s="24"/>
    </row>
    <row r="384" spans="1:13" s="25" customFormat="1" ht="63">
      <c r="A384" s="103" t="s">
        <v>660</v>
      </c>
      <c r="B384" s="100"/>
      <c r="C384" s="101" t="s">
        <v>492</v>
      </c>
      <c r="D384" s="101" t="s">
        <v>343</v>
      </c>
      <c r="E384" s="100" t="s">
        <v>661</v>
      </c>
      <c r="F384" s="100">
        <v>600</v>
      </c>
      <c r="G384" s="55">
        <v>0</v>
      </c>
      <c r="H384" s="55">
        <v>0</v>
      </c>
      <c r="I384" s="26"/>
      <c r="J384" s="24"/>
      <c r="K384" s="24"/>
      <c r="L384" s="24"/>
      <c r="M384" s="24"/>
    </row>
    <row r="385" spans="1:13" s="25" customFormat="1" ht="31.5">
      <c r="A385" s="103" t="s">
        <v>749</v>
      </c>
      <c r="B385" s="100"/>
      <c r="C385" s="101" t="s">
        <v>492</v>
      </c>
      <c r="D385" s="101" t="s">
        <v>343</v>
      </c>
      <c r="E385" s="100" t="s">
        <v>753</v>
      </c>
      <c r="F385" s="100"/>
      <c r="G385" s="55">
        <f>SUM(G386:G388)</f>
        <v>1545.8</v>
      </c>
      <c r="H385" s="55">
        <f>SUM(H386:H388)</f>
        <v>1545.6</v>
      </c>
      <c r="I385" s="26"/>
      <c r="J385" s="24"/>
      <c r="K385" s="24"/>
      <c r="L385" s="24"/>
      <c r="M385" s="24"/>
    </row>
    <row r="386" spans="1:13" s="25" customFormat="1" ht="47.25">
      <c r="A386" s="103" t="s">
        <v>755</v>
      </c>
      <c r="B386" s="100"/>
      <c r="C386" s="101" t="s">
        <v>492</v>
      </c>
      <c r="D386" s="101" t="s">
        <v>343</v>
      </c>
      <c r="E386" s="100" t="s">
        <v>754</v>
      </c>
      <c r="F386" s="100">
        <v>600</v>
      </c>
      <c r="G386" s="55">
        <v>315.8</v>
      </c>
      <c r="H386" s="55">
        <v>315.7</v>
      </c>
      <c r="I386" s="26"/>
      <c r="J386" s="24"/>
      <c r="K386" s="24"/>
      <c r="L386" s="24"/>
      <c r="M386" s="24"/>
    </row>
    <row r="387" spans="1:13" s="25" customFormat="1" ht="47.25">
      <c r="A387" s="103" t="s">
        <v>757</v>
      </c>
      <c r="B387" s="100"/>
      <c r="C387" s="101" t="s">
        <v>492</v>
      </c>
      <c r="D387" s="101" t="s">
        <v>343</v>
      </c>
      <c r="E387" s="100" t="s">
        <v>756</v>
      </c>
      <c r="F387" s="100">
        <v>600</v>
      </c>
      <c r="G387" s="55">
        <v>446.2</v>
      </c>
      <c r="H387" s="55">
        <v>446.1</v>
      </c>
      <c r="I387" s="26"/>
      <c r="J387" s="24"/>
      <c r="K387" s="24"/>
      <c r="L387" s="24"/>
      <c r="M387" s="24"/>
    </row>
    <row r="388" spans="1:13" s="25" customFormat="1" ht="47.25">
      <c r="A388" s="103" t="s">
        <v>759</v>
      </c>
      <c r="B388" s="100"/>
      <c r="C388" s="101" t="s">
        <v>492</v>
      </c>
      <c r="D388" s="101" t="s">
        <v>343</v>
      </c>
      <c r="E388" s="100" t="s">
        <v>758</v>
      </c>
      <c r="F388" s="100">
        <v>600</v>
      </c>
      <c r="G388" s="55">
        <v>783.8</v>
      </c>
      <c r="H388" s="55">
        <v>783.8</v>
      </c>
      <c r="I388" s="26"/>
      <c r="J388" s="24"/>
      <c r="K388" s="24"/>
      <c r="L388" s="24"/>
      <c r="M388" s="24"/>
    </row>
    <row r="389" spans="1:13" s="25" customFormat="1" ht="15.75">
      <c r="A389" s="94" t="s">
        <v>662</v>
      </c>
      <c r="B389" s="95"/>
      <c r="C389" s="96" t="s">
        <v>389</v>
      </c>
      <c r="D389" s="96" t="s">
        <v>273</v>
      </c>
      <c r="E389" s="95"/>
      <c r="F389" s="95"/>
      <c r="G389" s="98">
        <f>SUM(G390)</f>
        <v>147020.80000000002</v>
      </c>
      <c r="H389" s="98">
        <f>SUM(H390)</f>
        <v>137273</v>
      </c>
      <c r="I389" s="26"/>
      <c r="J389" s="24"/>
      <c r="K389" s="24"/>
      <c r="L389" s="24"/>
      <c r="M389" s="24"/>
    </row>
    <row r="390" spans="1:13" s="25" customFormat="1" ht="15.75">
      <c r="A390" s="94" t="s">
        <v>663</v>
      </c>
      <c r="B390" s="95"/>
      <c r="C390" s="96" t="s">
        <v>389</v>
      </c>
      <c r="D390" s="96" t="s">
        <v>272</v>
      </c>
      <c r="E390" s="95"/>
      <c r="F390" s="95"/>
      <c r="G390" s="98">
        <f>SUM(G391,G416)</f>
        <v>147020.80000000002</v>
      </c>
      <c r="H390" s="98">
        <f>SUM(H391,H416)</f>
        <v>137273</v>
      </c>
      <c r="I390" s="26"/>
      <c r="J390" s="24"/>
      <c r="K390" s="24"/>
      <c r="L390" s="24"/>
      <c r="M390" s="24"/>
    </row>
    <row r="391" spans="1:13" s="25" customFormat="1" ht="47.25">
      <c r="A391" s="99" t="s">
        <v>979</v>
      </c>
      <c r="B391" s="100"/>
      <c r="C391" s="101" t="s">
        <v>389</v>
      </c>
      <c r="D391" s="101" t="s">
        <v>272</v>
      </c>
      <c r="E391" s="100" t="s">
        <v>506</v>
      </c>
      <c r="F391" s="100"/>
      <c r="G391" s="55">
        <f>SUM(G392,G412)</f>
        <v>145023.70000000001</v>
      </c>
      <c r="H391" s="55">
        <f>SUM(H392,H412)</f>
        <v>135275.9</v>
      </c>
      <c r="I391" s="26"/>
      <c r="J391" s="24"/>
      <c r="K391" s="24"/>
      <c r="L391" s="24"/>
      <c r="M391" s="24"/>
    </row>
    <row r="392" spans="1:13" s="25" customFormat="1" ht="47.25">
      <c r="A392" s="99" t="s">
        <v>507</v>
      </c>
      <c r="B392" s="100"/>
      <c r="C392" s="101" t="s">
        <v>389</v>
      </c>
      <c r="D392" s="101" t="s">
        <v>272</v>
      </c>
      <c r="E392" s="100" t="s">
        <v>570</v>
      </c>
      <c r="F392" s="100"/>
      <c r="G392" s="55">
        <f>SUM(G393,G395,G397,G399,G401,G403,G406,G408,G410)</f>
        <v>31272.600000000002</v>
      </c>
      <c r="H392" s="55">
        <f>SUM(H393,H395,H397,H399,H401,H403,H406,H408,H410)</f>
        <v>24239.1</v>
      </c>
      <c r="I392" s="26"/>
      <c r="J392" s="24"/>
      <c r="K392" s="24"/>
      <c r="L392" s="24"/>
      <c r="M392" s="24"/>
    </row>
    <row r="393" spans="1:13" s="25" customFormat="1" ht="31.5">
      <c r="A393" s="99" t="s">
        <v>664</v>
      </c>
      <c r="B393" s="100"/>
      <c r="C393" s="101" t="s">
        <v>389</v>
      </c>
      <c r="D393" s="101" t="s">
        <v>272</v>
      </c>
      <c r="E393" s="100" t="s">
        <v>665</v>
      </c>
      <c r="F393" s="100"/>
      <c r="G393" s="55">
        <f>SUM(G394)</f>
        <v>1005.6</v>
      </c>
      <c r="H393" s="55">
        <f>SUM(H394)</f>
        <v>1005.6</v>
      </c>
      <c r="I393" s="26"/>
      <c r="J393" s="24"/>
      <c r="K393" s="24"/>
      <c r="L393" s="24"/>
      <c r="M393" s="24"/>
    </row>
    <row r="394" spans="1:13" s="25" customFormat="1" ht="47.25">
      <c r="A394" s="103" t="s">
        <v>666</v>
      </c>
      <c r="B394" s="100"/>
      <c r="C394" s="101" t="s">
        <v>389</v>
      </c>
      <c r="D394" s="101" t="s">
        <v>272</v>
      </c>
      <c r="E394" s="100" t="s">
        <v>667</v>
      </c>
      <c r="F394" s="100">
        <v>600</v>
      </c>
      <c r="G394" s="55">
        <v>1005.6</v>
      </c>
      <c r="H394" s="55">
        <v>1005.6</v>
      </c>
      <c r="I394" s="26"/>
      <c r="J394" s="24"/>
      <c r="K394" s="24"/>
      <c r="L394" s="24"/>
      <c r="M394" s="24"/>
    </row>
    <row r="395" spans="1:13" s="25" customFormat="1" ht="31.5">
      <c r="A395" s="99" t="s">
        <v>668</v>
      </c>
      <c r="B395" s="100"/>
      <c r="C395" s="101" t="s">
        <v>389</v>
      </c>
      <c r="D395" s="101" t="s">
        <v>272</v>
      </c>
      <c r="E395" s="100" t="s">
        <v>669</v>
      </c>
      <c r="F395" s="100"/>
      <c r="G395" s="55">
        <f>SUM(G396)</f>
        <v>100.2</v>
      </c>
      <c r="H395" s="55">
        <f>SUM(H396)</f>
        <v>100.1</v>
      </c>
      <c r="I395" s="26"/>
      <c r="J395" s="24"/>
      <c r="K395" s="24"/>
      <c r="L395" s="24"/>
      <c r="M395" s="24"/>
    </row>
    <row r="396" spans="1:13" s="31" customFormat="1" ht="47.25">
      <c r="A396" s="103" t="s">
        <v>670</v>
      </c>
      <c r="B396" s="100"/>
      <c r="C396" s="101" t="s">
        <v>389</v>
      </c>
      <c r="D396" s="101" t="s">
        <v>272</v>
      </c>
      <c r="E396" s="100" t="s">
        <v>671</v>
      </c>
      <c r="F396" s="100">
        <v>600</v>
      </c>
      <c r="G396" s="55">
        <v>100.2</v>
      </c>
      <c r="H396" s="55">
        <v>100.1</v>
      </c>
      <c r="I396" s="26"/>
      <c r="J396" s="30"/>
      <c r="K396" s="30"/>
      <c r="L396" s="30"/>
      <c r="M396" s="30"/>
    </row>
    <row r="397" spans="1:13" s="31" customFormat="1" ht="96.75" customHeight="1">
      <c r="A397" s="103" t="s">
        <v>651</v>
      </c>
      <c r="B397" s="100"/>
      <c r="C397" s="101" t="s">
        <v>389</v>
      </c>
      <c r="D397" s="101" t="s">
        <v>272</v>
      </c>
      <c r="E397" s="100" t="s">
        <v>652</v>
      </c>
      <c r="F397" s="100"/>
      <c r="G397" s="55">
        <f>SUM(G398)</f>
        <v>1293.0999999999999</v>
      </c>
      <c r="H397" s="55">
        <f>SUM(H398)</f>
        <v>1258.5</v>
      </c>
      <c r="I397" s="26"/>
      <c r="J397" s="30"/>
      <c r="K397" s="30"/>
      <c r="L397" s="30"/>
      <c r="M397" s="30"/>
    </row>
    <row r="398" spans="1:13" s="31" customFormat="1" ht="141.75">
      <c r="A398" s="103" t="s">
        <v>653</v>
      </c>
      <c r="B398" s="100"/>
      <c r="C398" s="101" t="s">
        <v>389</v>
      </c>
      <c r="D398" s="101" t="s">
        <v>272</v>
      </c>
      <c r="E398" s="100" t="s">
        <v>654</v>
      </c>
      <c r="F398" s="100">
        <v>600</v>
      </c>
      <c r="G398" s="55">
        <v>1293.0999999999999</v>
      </c>
      <c r="H398" s="55">
        <v>1258.5</v>
      </c>
      <c r="I398" s="26"/>
      <c r="J398" s="30"/>
      <c r="K398" s="30"/>
      <c r="L398" s="30"/>
      <c r="M398" s="30"/>
    </row>
    <row r="399" spans="1:13" s="31" customFormat="1" ht="47.25">
      <c r="A399" s="99" t="s">
        <v>575</v>
      </c>
      <c r="B399" s="100"/>
      <c r="C399" s="101" t="s">
        <v>389</v>
      </c>
      <c r="D399" s="101" t="s">
        <v>272</v>
      </c>
      <c r="E399" s="100" t="s">
        <v>576</v>
      </c>
      <c r="F399" s="100"/>
      <c r="G399" s="55">
        <f>SUM(G400)</f>
        <v>3054.5</v>
      </c>
      <c r="H399" s="55">
        <f>SUM(H400)</f>
        <v>3054.4</v>
      </c>
      <c r="I399" s="26"/>
      <c r="J399" s="30"/>
      <c r="K399" s="30"/>
      <c r="L399" s="30"/>
      <c r="M399" s="30"/>
    </row>
    <row r="400" spans="1:13" s="25" customFormat="1" ht="47.25">
      <c r="A400" s="103" t="s">
        <v>577</v>
      </c>
      <c r="B400" s="100"/>
      <c r="C400" s="101" t="s">
        <v>389</v>
      </c>
      <c r="D400" s="101" t="s">
        <v>272</v>
      </c>
      <c r="E400" s="100" t="s">
        <v>578</v>
      </c>
      <c r="F400" s="100">
        <v>600</v>
      </c>
      <c r="G400" s="55">
        <v>3054.5</v>
      </c>
      <c r="H400" s="55">
        <v>3054.4</v>
      </c>
      <c r="I400" s="26"/>
      <c r="J400" s="24"/>
      <c r="K400" s="24"/>
      <c r="L400" s="24"/>
      <c r="M400" s="24"/>
    </row>
    <row r="401" spans="1:13" s="31" customFormat="1" ht="15.75">
      <c r="A401" s="103" t="s">
        <v>581</v>
      </c>
      <c r="B401" s="100"/>
      <c r="C401" s="101" t="s">
        <v>389</v>
      </c>
      <c r="D401" s="101" t="s">
        <v>272</v>
      </c>
      <c r="E401" s="100" t="s">
        <v>582</v>
      </c>
      <c r="F401" s="100"/>
      <c r="G401" s="55">
        <f>SUM(G402)</f>
        <v>468.3</v>
      </c>
      <c r="H401" s="55">
        <f>SUM(H402)</f>
        <v>468.2</v>
      </c>
      <c r="I401" s="26"/>
      <c r="J401" s="30"/>
      <c r="K401" s="30"/>
      <c r="L401" s="30"/>
      <c r="M401" s="30"/>
    </row>
    <row r="402" spans="1:13" s="31" customFormat="1" ht="31.5">
      <c r="A402" s="103" t="s">
        <v>583</v>
      </c>
      <c r="B402" s="100"/>
      <c r="C402" s="101" t="s">
        <v>389</v>
      </c>
      <c r="D402" s="101" t="s">
        <v>272</v>
      </c>
      <c r="E402" s="100" t="s">
        <v>582</v>
      </c>
      <c r="F402" s="100">
        <v>600</v>
      </c>
      <c r="G402" s="55">
        <v>468.3</v>
      </c>
      <c r="H402" s="55">
        <v>468.2</v>
      </c>
      <c r="I402" s="26"/>
      <c r="J402" s="30"/>
      <c r="K402" s="30"/>
      <c r="L402" s="30"/>
      <c r="M402" s="30"/>
    </row>
    <row r="403" spans="1:13" s="31" customFormat="1" ht="47.25">
      <c r="A403" s="103" t="s">
        <v>760</v>
      </c>
      <c r="B403" s="100"/>
      <c r="C403" s="101" t="s">
        <v>389</v>
      </c>
      <c r="D403" s="101" t="s">
        <v>272</v>
      </c>
      <c r="E403" s="100" t="s">
        <v>655</v>
      </c>
      <c r="F403" s="100"/>
      <c r="G403" s="55">
        <f>SUM(G404:G405)</f>
        <v>22429.8</v>
      </c>
      <c r="H403" s="55">
        <f>SUM(H404:H405)</f>
        <v>15431.3</v>
      </c>
      <c r="I403" s="26"/>
      <c r="J403" s="30"/>
      <c r="K403" s="30"/>
      <c r="L403" s="30"/>
      <c r="M403" s="30"/>
    </row>
    <row r="404" spans="1:13" s="31" customFormat="1" ht="31.5">
      <c r="A404" s="103" t="s">
        <v>978</v>
      </c>
      <c r="B404" s="100"/>
      <c r="C404" s="101" t="s">
        <v>389</v>
      </c>
      <c r="D404" s="101" t="s">
        <v>272</v>
      </c>
      <c r="E404" s="100" t="s">
        <v>977</v>
      </c>
      <c r="F404" s="100">
        <v>600</v>
      </c>
      <c r="G404" s="55">
        <v>2566.3000000000002</v>
      </c>
      <c r="H404" s="55">
        <v>2566.1999999999998</v>
      </c>
      <c r="I404" s="26"/>
      <c r="J404" s="30"/>
      <c r="K404" s="30"/>
      <c r="L404" s="30"/>
      <c r="M404" s="30"/>
    </row>
    <row r="405" spans="1:13" s="31" customFormat="1" ht="63">
      <c r="A405" s="103" t="s">
        <v>762</v>
      </c>
      <c r="B405" s="100"/>
      <c r="C405" s="101" t="s">
        <v>389</v>
      </c>
      <c r="D405" s="101" t="s">
        <v>272</v>
      </c>
      <c r="E405" s="100" t="s">
        <v>761</v>
      </c>
      <c r="F405" s="100">
        <v>600</v>
      </c>
      <c r="G405" s="55">
        <v>19863.5</v>
      </c>
      <c r="H405" s="55">
        <v>12865.1</v>
      </c>
      <c r="I405" s="26"/>
      <c r="J405" s="30"/>
      <c r="K405" s="30"/>
      <c r="L405" s="30"/>
      <c r="M405" s="30"/>
    </row>
    <row r="406" spans="1:13" s="25" customFormat="1" ht="47.25">
      <c r="A406" s="99" t="s">
        <v>672</v>
      </c>
      <c r="B406" s="100"/>
      <c r="C406" s="101" t="s">
        <v>389</v>
      </c>
      <c r="D406" s="101" t="s">
        <v>272</v>
      </c>
      <c r="E406" s="100" t="s">
        <v>673</v>
      </c>
      <c r="F406" s="100"/>
      <c r="G406" s="55">
        <f>SUM(G407)</f>
        <v>943.7</v>
      </c>
      <c r="H406" s="55">
        <f>SUM(H407)</f>
        <v>943.6</v>
      </c>
      <c r="I406" s="26"/>
      <c r="J406" s="24"/>
      <c r="K406" s="24"/>
      <c r="L406" s="24"/>
      <c r="M406" s="24"/>
    </row>
    <row r="407" spans="1:13" s="25" customFormat="1" ht="65.25" customHeight="1">
      <c r="A407" s="99" t="s">
        <v>674</v>
      </c>
      <c r="B407" s="100"/>
      <c r="C407" s="100" t="s">
        <v>389</v>
      </c>
      <c r="D407" s="100" t="s">
        <v>272</v>
      </c>
      <c r="E407" s="100" t="s">
        <v>675</v>
      </c>
      <c r="F407" s="100">
        <v>600</v>
      </c>
      <c r="G407" s="55">
        <v>943.7</v>
      </c>
      <c r="H407" s="55">
        <v>943.6</v>
      </c>
      <c r="I407" s="26"/>
      <c r="J407" s="24"/>
      <c r="K407" s="24"/>
      <c r="L407" s="24"/>
      <c r="M407" s="24"/>
    </row>
    <row r="408" spans="1:13" s="25" customFormat="1" ht="47.25">
      <c r="A408" s="99" t="s">
        <v>764</v>
      </c>
      <c r="B408" s="100"/>
      <c r="C408" s="101" t="s">
        <v>389</v>
      </c>
      <c r="D408" s="101" t="s">
        <v>272</v>
      </c>
      <c r="E408" s="100" t="s">
        <v>763</v>
      </c>
      <c r="F408" s="100"/>
      <c r="G408" s="55">
        <f>SUM(G409)</f>
        <v>1438.2</v>
      </c>
      <c r="H408" s="55">
        <f>SUM(H409)</f>
        <v>1438.2</v>
      </c>
      <c r="I408" s="26"/>
      <c r="J408" s="24"/>
      <c r="K408" s="24"/>
      <c r="L408" s="24"/>
      <c r="M408" s="24"/>
    </row>
    <row r="409" spans="1:13" s="25" customFormat="1" ht="65.25" customHeight="1">
      <c r="A409" s="99" t="s">
        <v>766</v>
      </c>
      <c r="B409" s="100"/>
      <c r="C409" s="100" t="s">
        <v>389</v>
      </c>
      <c r="D409" s="100" t="s">
        <v>272</v>
      </c>
      <c r="E409" s="100" t="s">
        <v>765</v>
      </c>
      <c r="F409" s="100">
        <v>600</v>
      </c>
      <c r="G409" s="55">
        <v>1438.2</v>
      </c>
      <c r="H409" s="55">
        <v>1438.2</v>
      </c>
      <c r="I409" s="26"/>
      <c r="J409" s="24"/>
      <c r="K409" s="24"/>
      <c r="L409" s="24"/>
      <c r="M409" s="24"/>
    </row>
    <row r="410" spans="1:13" s="25" customFormat="1" ht="47.25">
      <c r="A410" s="99" t="s">
        <v>1126</v>
      </c>
      <c r="B410" s="100"/>
      <c r="C410" s="100" t="s">
        <v>389</v>
      </c>
      <c r="D410" s="100" t="s">
        <v>272</v>
      </c>
      <c r="E410" s="100" t="s">
        <v>1124</v>
      </c>
      <c r="F410" s="100"/>
      <c r="G410" s="55">
        <f>G411</f>
        <v>539.20000000000005</v>
      </c>
      <c r="H410" s="55">
        <f>H411</f>
        <v>539.20000000000005</v>
      </c>
      <c r="I410" s="26"/>
      <c r="J410" s="24"/>
      <c r="K410" s="24"/>
      <c r="L410" s="24"/>
      <c r="M410" s="24"/>
    </row>
    <row r="411" spans="1:13" s="25" customFormat="1" ht="63">
      <c r="A411" s="99" t="s">
        <v>1127</v>
      </c>
      <c r="B411" s="100"/>
      <c r="C411" s="100" t="s">
        <v>389</v>
      </c>
      <c r="D411" s="100" t="s">
        <v>272</v>
      </c>
      <c r="E411" s="100" t="s">
        <v>1125</v>
      </c>
      <c r="F411" s="100">
        <v>600</v>
      </c>
      <c r="G411" s="55">
        <v>539.20000000000005</v>
      </c>
      <c r="H411" s="55">
        <v>539.20000000000005</v>
      </c>
      <c r="I411" s="26"/>
      <c r="J411" s="24"/>
      <c r="K411" s="24"/>
      <c r="L411" s="24"/>
      <c r="M411" s="24"/>
    </row>
    <row r="412" spans="1:13" s="25" customFormat="1" ht="33" customHeight="1">
      <c r="A412" s="99" t="s">
        <v>584</v>
      </c>
      <c r="B412" s="100"/>
      <c r="C412" s="101" t="s">
        <v>389</v>
      </c>
      <c r="D412" s="101" t="s">
        <v>272</v>
      </c>
      <c r="E412" s="100" t="s">
        <v>585</v>
      </c>
      <c r="F412" s="100"/>
      <c r="G412" s="55">
        <f>SUM(G413:G415)</f>
        <v>113751.1</v>
      </c>
      <c r="H412" s="55">
        <f>SUM(H413:H415)</f>
        <v>111036.8</v>
      </c>
      <c r="I412" s="26"/>
      <c r="J412" s="24"/>
      <c r="K412" s="24"/>
      <c r="L412" s="24"/>
      <c r="M412" s="24"/>
    </row>
    <row r="413" spans="1:13" s="25" customFormat="1" ht="63">
      <c r="A413" s="103" t="s">
        <v>676</v>
      </c>
      <c r="B413" s="100"/>
      <c r="C413" s="101" t="s">
        <v>389</v>
      </c>
      <c r="D413" s="101" t="s">
        <v>272</v>
      </c>
      <c r="E413" s="100" t="s">
        <v>677</v>
      </c>
      <c r="F413" s="100">
        <v>600</v>
      </c>
      <c r="G413" s="55">
        <v>61879.1</v>
      </c>
      <c r="H413" s="55">
        <v>61846.8</v>
      </c>
      <c r="I413" s="26"/>
      <c r="J413" s="24"/>
      <c r="K413" s="24"/>
      <c r="L413" s="24"/>
      <c r="M413" s="24"/>
    </row>
    <row r="414" spans="1:13" s="25" customFormat="1" ht="63">
      <c r="A414" s="103" t="s">
        <v>678</v>
      </c>
      <c r="B414" s="100"/>
      <c r="C414" s="101" t="s">
        <v>389</v>
      </c>
      <c r="D414" s="101" t="s">
        <v>272</v>
      </c>
      <c r="E414" s="100" t="s">
        <v>679</v>
      </c>
      <c r="F414" s="100">
        <v>600</v>
      </c>
      <c r="G414" s="55">
        <v>20453.599999999999</v>
      </c>
      <c r="H414" s="55">
        <v>17778.8</v>
      </c>
      <c r="I414" s="26"/>
      <c r="J414" s="24"/>
      <c r="K414" s="24"/>
      <c r="L414" s="24"/>
      <c r="M414" s="24"/>
    </row>
    <row r="415" spans="1:13" s="25" customFormat="1" ht="63">
      <c r="A415" s="103" t="s">
        <v>680</v>
      </c>
      <c r="B415" s="100"/>
      <c r="C415" s="101" t="s">
        <v>389</v>
      </c>
      <c r="D415" s="101" t="s">
        <v>272</v>
      </c>
      <c r="E415" s="100" t="s">
        <v>681</v>
      </c>
      <c r="F415" s="100">
        <v>600</v>
      </c>
      <c r="G415" s="55">
        <v>31418.400000000001</v>
      </c>
      <c r="H415" s="55">
        <v>31411.200000000001</v>
      </c>
      <c r="I415" s="26"/>
      <c r="J415" s="24"/>
      <c r="K415" s="24"/>
      <c r="L415" s="24"/>
      <c r="M415" s="24"/>
    </row>
    <row r="416" spans="1:13" s="25" customFormat="1" ht="15.75">
      <c r="A416" s="103" t="s">
        <v>304</v>
      </c>
      <c r="B416" s="100"/>
      <c r="C416" s="101" t="s">
        <v>389</v>
      </c>
      <c r="D416" s="101" t="s">
        <v>272</v>
      </c>
      <c r="E416" s="100" t="s">
        <v>305</v>
      </c>
      <c r="F416" s="100"/>
      <c r="G416" s="64">
        <f>SUM(G417)</f>
        <v>1997.1</v>
      </c>
      <c r="H416" s="64">
        <f>SUM(H417)</f>
        <v>1997.1</v>
      </c>
      <c r="I416" s="26"/>
      <c r="J416" s="24"/>
      <c r="K416" s="24"/>
      <c r="L416" s="24"/>
      <c r="M416" s="24"/>
    </row>
    <row r="417" spans="1:13" s="25" customFormat="1" ht="15.75">
      <c r="A417" s="103" t="s">
        <v>306</v>
      </c>
      <c r="B417" s="100"/>
      <c r="C417" s="101" t="s">
        <v>389</v>
      </c>
      <c r="D417" s="101" t="s">
        <v>272</v>
      </c>
      <c r="E417" s="100" t="s">
        <v>307</v>
      </c>
      <c r="F417" s="100"/>
      <c r="G417" s="64">
        <f>SUM(G418)</f>
        <v>1997.1</v>
      </c>
      <c r="H417" s="64">
        <f>SUM(H418)</f>
        <v>1997.1</v>
      </c>
      <c r="I417" s="26"/>
      <c r="J417" s="24"/>
      <c r="K417" s="24"/>
      <c r="L417" s="24"/>
      <c r="M417" s="24"/>
    </row>
    <row r="418" spans="1:13" s="25" customFormat="1" ht="47.25">
      <c r="A418" s="103" t="s">
        <v>689</v>
      </c>
      <c r="B418" s="100"/>
      <c r="C418" s="101" t="s">
        <v>389</v>
      </c>
      <c r="D418" s="101" t="s">
        <v>272</v>
      </c>
      <c r="E418" s="100" t="s">
        <v>334</v>
      </c>
      <c r="F418" s="100">
        <v>600</v>
      </c>
      <c r="G418" s="64">
        <v>1997.1</v>
      </c>
      <c r="H418" s="64">
        <v>1997.1</v>
      </c>
      <c r="I418" s="26"/>
      <c r="J418" s="24"/>
      <c r="K418" s="24"/>
      <c r="L418" s="24"/>
      <c r="M418" s="24"/>
    </row>
    <row r="419" spans="1:13" s="25" customFormat="1" ht="15.75">
      <c r="A419" s="94" t="s">
        <v>497</v>
      </c>
      <c r="B419" s="95"/>
      <c r="C419" s="96">
        <v>10</v>
      </c>
      <c r="D419" s="96" t="s">
        <v>273</v>
      </c>
      <c r="E419" s="95"/>
      <c r="F419" s="95"/>
      <c r="G419" s="98">
        <f>SUM(G420,G425)</f>
        <v>17416.400000000001</v>
      </c>
      <c r="H419" s="98">
        <f>SUM(H420,H425)</f>
        <v>17216.599999999999</v>
      </c>
      <c r="I419" s="26"/>
      <c r="J419" s="24"/>
      <c r="K419" s="24"/>
      <c r="L419" s="24"/>
      <c r="M419" s="24"/>
    </row>
    <row r="420" spans="1:13" s="25" customFormat="1" ht="15.75">
      <c r="A420" s="94" t="s">
        <v>500</v>
      </c>
      <c r="B420" s="95"/>
      <c r="C420" s="96">
        <v>10</v>
      </c>
      <c r="D420" s="96" t="s">
        <v>286</v>
      </c>
      <c r="E420" s="95"/>
      <c r="F420" s="95"/>
      <c r="G420" s="98">
        <f t="shared" ref="G420:H423" si="9">SUM(G421)</f>
        <v>311.3</v>
      </c>
      <c r="H420" s="98">
        <f t="shared" si="9"/>
        <v>112</v>
      </c>
      <c r="I420" s="26"/>
      <c r="J420" s="24"/>
      <c r="K420" s="24"/>
      <c r="L420" s="24"/>
      <c r="M420" s="24"/>
    </row>
    <row r="421" spans="1:13" s="25" customFormat="1" ht="47.25">
      <c r="A421" s="99" t="s">
        <v>979</v>
      </c>
      <c r="B421" s="100"/>
      <c r="C421" s="101">
        <v>10</v>
      </c>
      <c r="D421" s="101" t="s">
        <v>286</v>
      </c>
      <c r="E421" s="100" t="s">
        <v>506</v>
      </c>
      <c r="F421" s="100"/>
      <c r="G421" s="55">
        <f t="shared" si="9"/>
        <v>311.3</v>
      </c>
      <c r="H421" s="55">
        <f t="shared" si="9"/>
        <v>112</v>
      </c>
      <c r="I421" s="26"/>
      <c r="J421" s="24"/>
      <c r="K421" s="24"/>
      <c r="L421" s="24"/>
      <c r="M421" s="24"/>
    </row>
    <row r="422" spans="1:13" s="25" customFormat="1" ht="47.25">
      <c r="A422" s="99" t="s">
        <v>507</v>
      </c>
      <c r="B422" s="100"/>
      <c r="C422" s="101">
        <v>10</v>
      </c>
      <c r="D422" s="101" t="s">
        <v>286</v>
      </c>
      <c r="E422" s="100" t="s">
        <v>570</v>
      </c>
      <c r="F422" s="100"/>
      <c r="G422" s="55">
        <f t="shared" si="9"/>
        <v>311.3</v>
      </c>
      <c r="H422" s="55">
        <f t="shared" si="9"/>
        <v>112</v>
      </c>
      <c r="I422" s="26"/>
      <c r="J422" s="24"/>
      <c r="K422" s="24"/>
      <c r="L422" s="24"/>
      <c r="M422" s="24"/>
    </row>
    <row r="423" spans="1:13" s="25" customFormat="1" ht="98.25" customHeight="1">
      <c r="A423" s="99" t="s">
        <v>690</v>
      </c>
      <c r="B423" s="100"/>
      <c r="C423" s="101">
        <v>10</v>
      </c>
      <c r="D423" s="101" t="s">
        <v>286</v>
      </c>
      <c r="E423" s="100" t="s">
        <v>691</v>
      </c>
      <c r="F423" s="100"/>
      <c r="G423" s="55">
        <f t="shared" si="9"/>
        <v>311.3</v>
      </c>
      <c r="H423" s="55">
        <f t="shared" si="9"/>
        <v>112</v>
      </c>
      <c r="I423" s="26"/>
      <c r="J423" s="24"/>
      <c r="K423" s="24"/>
      <c r="L423" s="24"/>
      <c r="M423" s="24"/>
    </row>
    <row r="424" spans="1:13" s="25" customFormat="1" ht="110.25">
      <c r="A424" s="103" t="s">
        <v>692</v>
      </c>
      <c r="B424" s="100"/>
      <c r="C424" s="101">
        <v>10</v>
      </c>
      <c r="D424" s="101" t="s">
        <v>286</v>
      </c>
      <c r="E424" s="100" t="s">
        <v>693</v>
      </c>
      <c r="F424" s="100">
        <v>600</v>
      </c>
      <c r="G424" s="64">
        <v>311.3</v>
      </c>
      <c r="H424" s="64">
        <v>112</v>
      </c>
      <c r="I424" s="26"/>
      <c r="J424" s="24"/>
      <c r="K424" s="24"/>
      <c r="L424" s="24"/>
      <c r="M424" s="24"/>
    </row>
    <row r="425" spans="1:13" s="25" customFormat="1" ht="15.75">
      <c r="A425" s="94" t="s">
        <v>503</v>
      </c>
      <c r="B425" s="95"/>
      <c r="C425" s="96">
        <v>10</v>
      </c>
      <c r="D425" s="96" t="s">
        <v>504</v>
      </c>
      <c r="E425" s="95"/>
      <c r="F425" s="95"/>
      <c r="G425" s="98">
        <f>SUM(G426)</f>
        <v>17105.100000000002</v>
      </c>
      <c r="H425" s="98">
        <f>SUM(H426)</f>
        <v>17104.599999999999</v>
      </c>
      <c r="I425" s="26"/>
      <c r="J425" s="24"/>
      <c r="K425" s="24"/>
      <c r="L425" s="24"/>
      <c r="M425" s="24"/>
    </row>
    <row r="426" spans="1:13" s="25" customFormat="1" ht="31.5">
      <c r="A426" s="99" t="s">
        <v>315</v>
      </c>
      <c r="B426" s="100"/>
      <c r="C426" s="101">
        <v>10</v>
      </c>
      <c r="D426" s="101" t="s">
        <v>504</v>
      </c>
      <c r="E426" s="100" t="s">
        <v>316</v>
      </c>
      <c r="F426" s="102"/>
      <c r="G426" s="55">
        <f>SUM(G427)</f>
        <v>17105.100000000002</v>
      </c>
      <c r="H426" s="55">
        <f>SUM(H427)</f>
        <v>17104.599999999999</v>
      </c>
      <c r="I426" s="26"/>
      <c r="J426" s="24"/>
      <c r="K426" s="24"/>
      <c r="L426" s="24"/>
      <c r="M426" s="24"/>
    </row>
    <row r="427" spans="1:13" s="25" customFormat="1" ht="31.5">
      <c r="A427" s="99" t="s">
        <v>317</v>
      </c>
      <c r="B427" s="100"/>
      <c r="C427" s="101">
        <v>10</v>
      </c>
      <c r="D427" s="101" t="s">
        <v>504</v>
      </c>
      <c r="E427" s="100" t="s">
        <v>318</v>
      </c>
      <c r="F427" s="102"/>
      <c r="G427" s="55">
        <f>SUM(G428:G435)</f>
        <v>17105.100000000002</v>
      </c>
      <c r="H427" s="55">
        <f>SUM(H428:H435)</f>
        <v>17104.599999999999</v>
      </c>
      <c r="I427" s="26"/>
      <c r="J427" s="24"/>
      <c r="K427" s="24"/>
      <c r="L427" s="24"/>
      <c r="M427" s="24"/>
    </row>
    <row r="428" spans="1:13" s="25" customFormat="1" ht="94.5">
      <c r="A428" s="103" t="s">
        <v>289</v>
      </c>
      <c r="B428" s="100"/>
      <c r="C428" s="101">
        <v>10</v>
      </c>
      <c r="D428" s="101" t="s">
        <v>504</v>
      </c>
      <c r="E428" s="100" t="s">
        <v>515</v>
      </c>
      <c r="F428" s="100">
        <v>100</v>
      </c>
      <c r="G428" s="55">
        <v>13438.5</v>
      </c>
      <c r="H428" s="55">
        <v>13438.3</v>
      </c>
      <c r="I428" s="26"/>
      <c r="J428" s="24"/>
      <c r="K428" s="24"/>
      <c r="L428" s="24"/>
      <c r="M428" s="24"/>
    </row>
    <row r="429" spans="1:13" s="25" customFormat="1" ht="47.25">
      <c r="A429" s="104" t="s">
        <v>291</v>
      </c>
      <c r="B429" s="105"/>
      <c r="C429" s="101">
        <v>10</v>
      </c>
      <c r="D429" s="101" t="s">
        <v>504</v>
      </c>
      <c r="E429" s="100" t="s">
        <v>515</v>
      </c>
      <c r="F429" s="105">
        <v>200</v>
      </c>
      <c r="G429" s="55">
        <v>1026.5999999999999</v>
      </c>
      <c r="H429" s="55">
        <v>1026.5999999999999</v>
      </c>
      <c r="I429" s="26"/>
      <c r="J429" s="24"/>
      <c r="K429" s="24"/>
      <c r="L429" s="24"/>
      <c r="M429" s="24"/>
    </row>
    <row r="430" spans="1:13" s="25" customFormat="1" ht="31.5">
      <c r="A430" s="104" t="s">
        <v>292</v>
      </c>
      <c r="B430" s="105"/>
      <c r="C430" s="101">
        <v>10</v>
      </c>
      <c r="D430" s="101" t="s">
        <v>504</v>
      </c>
      <c r="E430" s="100" t="s">
        <v>515</v>
      </c>
      <c r="F430" s="105">
        <v>800</v>
      </c>
      <c r="G430" s="55">
        <v>0.1</v>
      </c>
      <c r="H430" s="55">
        <v>0.1</v>
      </c>
      <c r="I430" s="26"/>
      <c r="J430" s="24"/>
      <c r="K430" s="24"/>
      <c r="L430" s="24"/>
      <c r="M430" s="24"/>
    </row>
    <row r="431" spans="1:13" s="25" customFormat="1" ht="126">
      <c r="A431" s="103" t="s">
        <v>293</v>
      </c>
      <c r="B431" s="100"/>
      <c r="C431" s="101" t="s">
        <v>359</v>
      </c>
      <c r="D431" s="101" t="s">
        <v>504</v>
      </c>
      <c r="E431" s="100" t="s">
        <v>516</v>
      </c>
      <c r="F431" s="100">
        <v>100</v>
      </c>
      <c r="G431" s="55">
        <v>862</v>
      </c>
      <c r="H431" s="55">
        <v>861.8</v>
      </c>
      <c r="I431" s="26"/>
      <c r="J431" s="24"/>
      <c r="K431" s="24"/>
      <c r="L431" s="24"/>
      <c r="M431" s="24"/>
    </row>
    <row r="432" spans="1:13" s="25" customFormat="1" ht="94.5">
      <c r="A432" s="104" t="s">
        <v>295</v>
      </c>
      <c r="B432" s="105"/>
      <c r="C432" s="101" t="s">
        <v>359</v>
      </c>
      <c r="D432" s="101" t="s">
        <v>504</v>
      </c>
      <c r="E432" s="100" t="s">
        <v>516</v>
      </c>
      <c r="F432" s="105">
        <v>200</v>
      </c>
      <c r="G432" s="55">
        <v>0</v>
      </c>
      <c r="H432" s="55">
        <v>0</v>
      </c>
      <c r="I432" s="26"/>
      <c r="J432" s="24"/>
      <c r="K432" s="24"/>
      <c r="L432" s="24"/>
      <c r="M432" s="24"/>
    </row>
    <row r="433" spans="1:13" s="25" customFormat="1" ht="78.75">
      <c r="A433" s="103" t="s">
        <v>283</v>
      </c>
      <c r="B433" s="100"/>
      <c r="C433" s="101">
        <v>10</v>
      </c>
      <c r="D433" s="101" t="s">
        <v>504</v>
      </c>
      <c r="E433" s="100" t="s">
        <v>517</v>
      </c>
      <c r="F433" s="100">
        <v>100</v>
      </c>
      <c r="G433" s="55">
        <v>354.2</v>
      </c>
      <c r="H433" s="55">
        <v>354.1</v>
      </c>
      <c r="I433" s="26"/>
      <c r="J433" s="24"/>
      <c r="K433" s="24"/>
      <c r="L433" s="24"/>
      <c r="M433" s="24"/>
    </row>
    <row r="434" spans="1:13" s="25" customFormat="1" ht="94.5">
      <c r="A434" s="103" t="s">
        <v>1112</v>
      </c>
      <c r="B434" s="100"/>
      <c r="C434" s="101">
        <v>10</v>
      </c>
      <c r="D434" s="101" t="s">
        <v>504</v>
      </c>
      <c r="E434" s="100" t="s">
        <v>1118</v>
      </c>
      <c r="F434" s="100">
        <v>100</v>
      </c>
      <c r="G434" s="55">
        <v>1019.7</v>
      </c>
      <c r="H434" s="55">
        <v>1019.7</v>
      </c>
      <c r="I434" s="26"/>
      <c r="J434" s="24"/>
      <c r="K434" s="24"/>
      <c r="L434" s="24"/>
      <c r="M434" s="24"/>
    </row>
    <row r="435" spans="1:13" s="25" customFormat="1" ht="141.75">
      <c r="A435" s="103" t="s">
        <v>1109</v>
      </c>
      <c r="B435" s="100"/>
      <c r="C435" s="101">
        <v>10</v>
      </c>
      <c r="D435" s="101" t="s">
        <v>504</v>
      </c>
      <c r="E435" s="100" t="s">
        <v>1119</v>
      </c>
      <c r="F435" s="100">
        <v>100</v>
      </c>
      <c r="G435" s="55">
        <v>404</v>
      </c>
      <c r="H435" s="55">
        <v>404</v>
      </c>
      <c r="I435" s="26"/>
      <c r="J435" s="24"/>
      <c r="K435" s="24"/>
      <c r="L435" s="24"/>
      <c r="M435" s="24"/>
    </row>
    <row r="436" spans="1:13" s="25" customFormat="1" ht="15.75">
      <c r="A436" s="94" t="s">
        <v>694</v>
      </c>
      <c r="B436" s="95"/>
      <c r="C436" s="96">
        <v>11</v>
      </c>
      <c r="D436" s="96" t="s">
        <v>273</v>
      </c>
      <c r="E436" s="95"/>
      <c r="F436" s="95"/>
      <c r="G436" s="98">
        <f>G437+G446</f>
        <v>48019.4</v>
      </c>
      <c r="H436" s="98">
        <f>H437+H446</f>
        <v>47993.4</v>
      </c>
      <c r="I436" s="26"/>
      <c r="J436" s="24"/>
      <c r="K436" s="24"/>
      <c r="L436" s="24"/>
      <c r="M436" s="24"/>
    </row>
    <row r="437" spans="1:13" s="25" customFormat="1" ht="15.75">
      <c r="A437" s="94" t="s">
        <v>695</v>
      </c>
      <c r="B437" s="95"/>
      <c r="C437" s="96">
        <v>11</v>
      </c>
      <c r="D437" s="96" t="s">
        <v>272</v>
      </c>
      <c r="E437" s="95"/>
      <c r="F437" s="95"/>
      <c r="G437" s="98">
        <f>SUM(G438)</f>
        <v>30622.7</v>
      </c>
      <c r="H437" s="98">
        <f>SUM(H438)</f>
        <v>30597.5</v>
      </c>
      <c r="I437" s="26"/>
      <c r="J437" s="24"/>
      <c r="K437" s="24"/>
      <c r="L437" s="24"/>
      <c r="M437" s="24"/>
    </row>
    <row r="438" spans="1:13" s="25" customFormat="1" ht="31.5">
      <c r="A438" s="99" t="s">
        <v>682</v>
      </c>
      <c r="B438" s="100"/>
      <c r="C438" s="101">
        <v>11</v>
      </c>
      <c r="D438" s="101" t="s">
        <v>272</v>
      </c>
      <c r="E438" s="100" t="s">
        <v>683</v>
      </c>
      <c r="F438" s="100"/>
      <c r="G438" s="55">
        <f>SUM(G439,G444)</f>
        <v>30622.7</v>
      </c>
      <c r="H438" s="55">
        <f>SUM(H439,H444)</f>
        <v>30597.5</v>
      </c>
      <c r="I438" s="26"/>
      <c r="J438" s="24"/>
      <c r="K438" s="24"/>
      <c r="L438" s="24"/>
      <c r="M438" s="24"/>
    </row>
    <row r="439" spans="1:13" s="25" customFormat="1" ht="15.75">
      <c r="A439" s="99" t="s">
        <v>684</v>
      </c>
      <c r="B439" s="100"/>
      <c r="C439" s="101">
        <v>11</v>
      </c>
      <c r="D439" s="101" t="s">
        <v>272</v>
      </c>
      <c r="E439" s="100" t="s">
        <v>685</v>
      </c>
      <c r="F439" s="100"/>
      <c r="G439" s="55">
        <f>SUM(G440,G442)</f>
        <v>135.9</v>
      </c>
      <c r="H439" s="55">
        <f>SUM(H440,H442)</f>
        <v>135.80000000000001</v>
      </c>
      <c r="I439" s="26"/>
      <c r="J439" s="24"/>
      <c r="K439" s="24"/>
      <c r="L439" s="24"/>
      <c r="M439" s="24"/>
    </row>
    <row r="440" spans="1:13" s="25" customFormat="1" ht="47.25">
      <c r="A440" s="99" t="s">
        <v>575</v>
      </c>
      <c r="B440" s="100"/>
      <c r="C440" s="101">
        <v>11</v>
      </c>
      <c r="D440" s="101" t="s">
        <v>272</v>
      </c>
      <c r="E440" s="100" t="s">
        <v>696</v>
      </c>
      <c r="F440" s="100"/>
      <c r="G440" s="55">
        <f>SUM(G441)</f>
        <v>135.9</v>
      </c>
      <c r="H440" s="55">
        <f>SUM(H441)</f>
        <v>135.80000000000001</v>
      </c>
      <c r="I440" s="26"/>
      <c r="J440" s="24"/>
      <c r="K440" s="24"/>
      <c r="L440" s="24"/>
      <c r="M440" s="24"/>
    </row>
    <row r="441" spans="1:13" s="25" customFormat="1" ht="47.25">
      <c r="A441" s="103" t="s">
        <v>577</v>
      </c>
      <c r="B441" s="100"/>
      <c r="C441" s="101">
        <v>11</v>
      </c>
      <c r="D441" s="101" t="s">
        <v>272</v>
      </c>
      <c r="E441" s="100" t="s">
        <v>697</v>
      </c>
      <c r="F441" s="100">
        <v>600</v>
      </c>
      <c r="G441" s="55">
        <v>135.9</v>
      </c>
      <c r="H441" s="55">
        <v>135.80000000000001</v>
      </c>
      <c r="I441" s="26"/>
      <c r="J441" s="24"/>
      <c r="K441" s="24"/>
      <c r="L441" s="24"/>
      <c r="M441" s="24"/>
    </row>
    <row r="442" spans="1:13" s="25" customFormat="1" ht="15.75">
      <c r="A442" s="103" t="s">
        <v>686</v>
      </c>
      <c r="B442" s="100"/>
      <c r="C442" s="101">
        <v>11</v>
      </c>
      <c r="D442" s="101" t="s">
        <v>272</v>
      </c>
      <c r="E442" s="100" t="s">
        <v>687</v>
      </c>
      <c r="F442" s="100"/>
      <c r="G442" s="55">
        <f>SUM(G443)</f>
        <v>0</v>
      </c>
      <c r="H442" s="55">
        <f>SUM(H443)</f>
        <v>0</v>
      </c>
      <c r="I442" s="26"/>
      <c r="J442" s="24"/>
      <c r="K442" s="24"/>
      <c r="L442" s="24"/>
      <c r="M442" s="24"/>
    </row>
    <row r="443" spans="1:13" s="25" customFormat="1" ht="63">
      <c r="A443" s="103" t="s">
        <v>698</v>
      </c>
      <c r="B443" s="100"/>
      <c r="C443" s="101">
        <v>11</v>
      </c>
      <c r="D443" s="101" t="s">
        <v>272</v>
      </c>
      <c r="E443" s="100" t="s">
        <v>699</v>
      </c>
      <c r="F443" s="100">
        <v>600</v>
      </c>
      <c r="G443" s="55">
        <v>0</v>
      </c>
      <c r="H443" s="55">
        <v>0</v>
      </c>
      <c r="I443" s="26"/>
      <c r="J443" s="24"/>
      <c r="K443" s="24"/>
      <c r="L443" s="24"/>
      <c r="M443" s="24"/>
    </row>
    <row r="444" spans="1:13" s="25" customFormat="1" ht="31.5">
      <c r="A444" s="99" t="s">
        <v>700</v>
      </c>
      <c r="B444" s="100"/>
      <c r="C444" s="101">
        <v>11</v>
      </c>
      <c r="D444" s="101" t="s">
        <v>272</v>
      </c>
      <c r="E444" s="100" t="s">
        <v>701</v>
      </c>
      <c r="F444" s="100"/>
      <c r="G444" s="55">
        <f>SUM(G445)</f>
        <v>30486.799999999999</v>
      </c>
      <c r="H444" s="55">
        <f>SUM(H445)</f>
        <v>30461.7</v>
      </c>
      <c r="I444" s="26"/>
      <c r="J444" s="24"/>
      <c r="K444" s="24"/>
      <c r="L444" s="24"/>
      <c r="M444" s="24"/>
    </row>
    <row r="445" spans="1:13" s="31" customFormat="1" ht="78.75">
      <c r="A445" s="103" t="s">
        <v>702</v>
      </c>
      <c r="B445" s="100"/>
      <c r="C445" s="101">
        <v>11</v>
      </c>
      <c r="D445" s="101" t="s">
        <v>272</v>
      </c>
      <c r="E445" s="100" t="s">
        <v>703</v>
      </c>
      <c r="F445" s="100">
        <v>600</v>
      </c>
      <c r="G445" s="55">
        <v>30486.799999999999</v>
      </c>
      <c r="H445" s="55">
        <v>30461.7</v>
      </c>
      <c r="I445" s="26"/>
      <c r="J445" s="30"/>
      <c r="K445" s="30"/>
      <c r="L445" s="30"/>
      <c r="M445" s="30"/>
    </row>
    <row r="446" spans="1:13" s="31" customFormat="1" ht="15.75">
      <c r="A446" s="94" t="s">
        <v>704</v>
      </c>
      <c r="B446" s="95"/>
      <c r="C446" s="96">
        <v>11</v>
      </c>
      <c r="D446" s="96" t="s">
        <v>275</v>
      </c>
      <c r="E446" s="95"/>
      <c r="F446" s="95"/>
      <c r="G446" s="98">
        <f>SUM(G447,G462,G458)</f>
        <v>17396.7</v>
      </c>
      <c r="H446" s="98">
        <f>SUM(H447,H462,H458)</f>
        <v>17395.900000000001</v>
      </c>
      <c r="I446" s="26"/>
      <c r="J446" s="30"/>
      <c r="K446" s="30"/>
      <c r="L446" s="30"/>
      <c r="M446" s="30"/>
    </row>
    <row r="447" spans="1:13" s="31" customFormat="1" ht="31.5">
      <c r="A447" s="99" t="s">
        <v>682</v>
      </c>
      <c r="B447" s="100"/>
      <c r="C447" s="101">
        <v>11</v>
      </c>
      <c r="D447" s="101" t="s">
        <v>275</v>
      </c>
      <c r="E447" s="100" t="s">
        <v>683</v>
      </c>
      <c r="F447" s="100"/>
      <c r="G447" s="55">
        <f>SUM(G448)</f>
        <v>15123.800000000001</v>
      </c>
      <c r="H447" s="55">
        <f>SUM(H448)</f>
        <v>15123.2</v>
      </c>
      <c r="I447" s="26"/>
      <c r="J447" s="30"/>
      <c r="K447" s="30"/>
      <c r="L447" s="30"/>
      <c r="M447" s="30"/>
    </row>
    <row r="448" spans="1:13" s="31" customFormat="1" ht="15.75">
      <c r="A448" s="99" t="s">
        <v>684</v>
      </c>
      <c r="B448" s="100"/>
      <c r="C448" s="101">
        <v>11</v>
      </c>
      <c r="D448" s="101" t="s">
        <v>275</v>
      </c>
      <c r="E448" s="100" t="s">
        <v>685</v>
      </c>
      <c r="F448" s="100"/>
      <c r="G448" s="55">
        <f>SUM(G449,G451,G453,G455)</f>
        <v>15123.800000000001</v>
      </c>
      <c r="H448" s="55">
        <f>SUM(H449,H451,H453,H455)</f>
        <v>15123.2</v>
      </c>
      <c r="I448" s="26"/>
      <c r="J448" s="30"/>
      <c r="K448" s="30"/>
      <c r="L448" s="30"/>
      <c r="M448" s="30"/>
    </row>
    <row r="449" spans="1:13" s="25" customFormat="1" ht="31.5">
      <c r="A449" s="99" t="s">
        <v>705</v>
      </c>
      <c r="B449" s="100"/>
      <c r="C449" s="101">
        <v>11</v>
      </c>
      <c r="D449" s="101" t="s">
        <v>275</v>
      </c>
      <c r="E449" s="100" t="s">
        <v>706</v>
      </c>
      <c r="F449" s="100"/>
      <c r="G449" s="55">
        <f>SUM(G450:G450)</f>
        <v>1492.5</v>
      </c>
      <c r="H449" s="55">
        <f>SUM(H450:H450)</f>
        <v>1492.5</v>
      </c>
      <c r="I449" s="26"/>
      <c r="J449" s="24"/>
      <c r="K449" s="24"/>
      <c r="L449" s="24"/>
      <c r="M449" s="24"/>
    </row>
    <row r="450" spans="1:13" s="25" customFormat="1" ht="47.25">
      <c r="A450" s="103" t="s">
        <v>707</v>
      </c>
      <c r="B450" s="105"/>
      <c r="C450" s="122">
        <v>11</v>
      </c>
      <c r="D450" s="122" t="s">
        <v>275</v>
      </c>
      <c r="E450" s="100" t="s">
        <v>708</v>
      </c>
      <c r="F450" s="105">
        <v>600</v>
      </c>
      <c r="G450" s="150">
        <v>1492.5</v>
      </c>
      <c r="H450" s="150">
        <v>1492.5</v>
      </c>
      <c r="I450" s="26"/>
      <c r="J450" s="24"/>
      <c r="K450" s="24"/>
      <c r="L450" s="24"/>
      <c r="M450" s="24"/>
    </row>
    <row r="451" spans="1:13" s="25" customFormat="1" ht="31.5">
      <c r="A451" s="103" t="s">
        <v>1045</v>
      </c>
      <c r="B451" s="220"/>
      <c r="C451" s="100">
        <v>11</v>
      </c>
      <c r="D451" s="100" t="s">
        <v>275</v>
      </c>
      <c r="E451" s="100" t="s">
        <v>1046</v>
      </c>
      <c r="F451" s="105"/>
      <c r="G451" s="150">
        <f>G452</f>
        <v>10010.1</v>
      </c>
      <c r="H451" s="150">
        <f>H452</f>
        <v>10010</v>
      </c>
      <c r="I451" s="26"/>
      <c r="J451" s="24"/>
      <c r="K451" s="24"/>
      <c r="L451" s="24"/>
      <c r="M451" s="24"/>
    </row>
    <row r="452" spans="1:13" s="25" customFormat="1" ht="47.25">
      <c r="A452" s="103" t="s">
        <v>1049</v>
      </c>
      <c r="B452" s="221"/>
      <c r="C452" s="100" t="s">
        <v>519</v>
      </c>
      <c r="D452" s="100" t="s">
        <v>275</v>
      </c>
      <c r="E452" s="100" t="s">
        <v>1047</v>
      </c>
      <c r="F452" s="105">
        <v>600</v>
      </c>
      <c r="G452" s="150">
        <v>10010.1</v>
      </c>
      <c r="H452" s="150">
        <v>10010</v>
      </c>
      <c r="I452" s="26"/>
      <c r="J452" s="24"/>
      <c r="K452" s="24"/>
      <c r="L452" s="24"/>
      <c r="M452" s="24"/>
    </row>
    <row r="453" spans="1:13" s="25" customFormat="1" ht="47.25">
      <c r="A453" s="103" t="s">
        <v>1126</v>
      </c>
      <c r="B453" s="221"/>
      <c r="C453" s="100" t="s">
        <v>519</v>
      </c>
      <c r="D453" s="100" t="s">
        <v>275</v>
      </c>
      <c r="E453" s="100" t="s">
        <v>1129</v>
      </c>
      <c r="F453" s="105"/>
      <c r="G453" s="150">
        <f>G454</f>
        <v>1385.6</v>
      </c>
      <c r="H453" s="150">
        <f>H454</f>
        <v>1385.4</v>
      </c>
      <c r="I453" s="26"/>
      <c r="J453" s="24"/>
      <c r="K453" s="24"/>
      <c r="L453" s="24"/>
      <c r="M453" s="24"/>
    </row>
    <row r="454" spans="1:13" s="25" customFormat="1" ht="63">
      <c r="A454" s="103" t="s">
        <v>1127</v>
      </c>
      <c r="B454" s="221"/>
      <c r="C454" s="100" t="s">
        <v>519</v>
      </c>
      <c r="D454" s="100" t="s">
        <v>275</v>
      </c>
      <c r="E454" s="100" t="s">
        <v>1130</v>
      </c>
      <c r="F454" s="105">
        <v>600</v>
      </c>
      <c r="G454" s="150">
        <v>1385.6</v>
      </c>
      <c r="H454" s="150">
        <v>1385.4</v>
      </c>
      <c r="I454" s="26"/>
      <c r="J454" s="24"/>
      <c r="K454" s="24"/>
      <c r="L454" s="24"/>
      <c r="M454" s="24"/>
    </row>
    <row r="455" spans="1:13" s="25" customFormat="1" ht="15.75">
      <c r="A455" s="103" t="s">
        <v>686</v>
      </c>
      <c r="B455" s="220"/>
      <c r="C455" s="100">
        <v>11</v>
      </c>
      <c r="D455" s="100" t="s">
        <v>275</v>
      </c>
      <c r="E455" s="100" t="s">
        <v>687</v>
      </c>
      <c r="F455" s="105"/>
      <c r="G455" s="150">
        <f>G456+G457</f>
        <v>2235.6</v>
      </c>
      <c r="H455" s="150">
        <f>H456+H457</f>
        <v>2235.3000000000002</v>
      </c>
      <c r="I455" s="26"/>
      <c r="J455" s="24"/>
      <c r="K455" s="24"/>
      <c r="L455" s="24"/>
      <c r="M455" s="24"/>
    </row>
    <row r="456" spans="1:13" s="25" customFormat="1" ht="47.25">
      <c r="A456" s="103" t="s">
        <v>1050</v>
      </c>
      <c r="B456" s="221"/>
      <c r="C456" s="100" t="s">
        <v>519</v>
      </c>
      <c r="D456" s="100" t="s">
        <v>275</v>
      </c>
      <c r="E456" s="100" t="s">
        <v>688</v>
      </c>
      <c r="F456" s="105">
        <v>600</v>
      </c>
      <c r="G456" s="150">
        <v>1434.6</v>
      </c>
      <c r="H456" s="150">
        <v>1434.5</v>
      </c>
      <c r="I456" s="26"/>
      <c r="J456" s="24"/>
      <c r="K456" s="24"/>
      <c r="L456" s="24"/>
      <c r="M456" s="24"/>
    </row>
    <row r="457" spans="1:13" ht="63">
      <c r="A457" s="133" t="s">
        <v>710</v>
      </c>
      <c r="B457" s="100"/>
      <c r="C457" s="101" t="s">
        <v>519</v>
      </c>
      <c r="D457" s="101" t="s">
        <v>275</v>
      </c>
      <c r="E457" s="100" t="s">
        <v>711</v>
      </c>
      <c r="F457" s="100">
        <v>600</v>
      </c>
      <c r="G457" s="55">
        <v>801</v>
      </c>
      <c r="H457" s="55">
        <v>800.8</v>
      </c>
      <c r="I457" s="26"/>
      <c r="J457" s="24"/>
      <c r="K457" s="24"/>
      <c r="L457" s="24"/>
      <c r="M457" s="24"/>
    </row>
    <row r="458" spans="1:13" ht="47.25">
      <c r="A458" s="133" t="s">
        <v>417</v>
      </c>
      <c r="B458" s="206"/>
      <c r="C458" s="100" t="s">
        <v>519</v>
      </c>
      <c r="D458" s="100" t="s">
        <v>275</v>
      </c>
      <c r="E458" s="100" t="s">
        <v>418</v>
      </c>
      <c r="F458" s="100"/>
      <c r="G458" s="55">
        <f>G459</f>
        <v>2272.8999999999996</v>
      </c>
      <c r="H458" s="55">
        <f>H459</f>
        <v>2272.6999999999998</v>
      </c>
      <c r="I458" s="26"/>
      <c r="J458" s="24"/>
      <c r="K458" s="24"/>
      <c r="L458" s="24"/>
      <c r="M458" s="24"/>
    </row>
    <row r="459" spans="1:13" ht="31.5">
      <c r="A459" s="133" t="s">
        <v>487</v>
      </c>
      <c r="B459" s="206"/>
      <c r="C459" s="100" t="s">
        <v>519</v>
      </c>
      <c r="D459" s="100" t="s">
        <v>275</v>
      </c>
      <c r="E459" s="100" t="s">
        <v>488</v>
      </c>
      <c r="F459" s="100"/>
      <c r="G459" s="55">
        <f>SUM(G460:G461)</f>
        <v>2272.8999999999996</v>
      </c>
      <c r="H459" s="55">
        <f>SUM(H460:H461)</f>
        <v>2272.6999999999998</v>
      </c>
      <c r="I459" s="26"/>
      <c r="J459" s="24"/>
      <c r="K459" s="24"/>
      <c r="L459" s="24"/>
      <c r="M459" s="24"/>
    </row>
    <row r="460" spans="1:13" ht="63">
      <c r="A460" s="133" t="s">
        <v>1051</v>
      </c>
      <c r="B460" s="206"/>
      <c r="C460" s="100" t="s">
        <v>519</v>
      </c>
      <c r="D460" s="100" t="s">
        <v>275</v>
      </c>
      <c r="E460" s="100" t="s">
        <v>1048</v>
      </c>
      <c r="F460" s="100">
        <v>600</v>
      </c>
      <c r="G460" s="55">
        <v>780.8</v>
      </c>
      <c r="H460" s="55">
        <v>780.7</v>
      </c>
      <c r="I460" s="26"/>
      <c r="J460" s="24"/>
      <c r="K460" s="24"/>
      <c r="L460" s="24"/>
      <c r="M460" s="24"/>
    </row>
    <row r="461" spans="1:13" ht="63">
      <c r="A461" s="133" t="s">
        <v>1052</v>
      </c>
      <c r="B461" s="206"/>
      <c r="C461" s="100" t="s">
        <v>519</v>
      </c>
      <c r="D461" s="100" t="s">
        <v>275</v>
      </c>
      <c r="E461" s="100" t="s">
        <v>1042</v>
      </c>
      <c r="F461" s="100">
        <v>600</v>
      </c>
      <c r="G461" s="55">
        <v>1492.1</v>
      </c>
      <c r="H461" s="55">
        <v>1492</v>
      </c>
      <c r="I461" s="26"/>
      <c r="J461" s="24"/>
      <c r="K461" s="24"/>
      <c r="L461" s="24"/>
      <c r="M461" s="24"/>
    </row>
    <row r="462" spans="1:13" ht="15.75">
      <c r="A462" s="115" t="s">
        <v>304</v>
      </c>
      <c r="B462" s="100"/>
      <c r="C462" s="101">
        <v>11</v>
      </c>
      <c r="D462" s="101" t="s">
        <v>275</v>
      </c>
      <c r="E462" s="100" t="s">
        <v>305</v>
      </c>
      <c r="F462" s="100"/>
      <c r="G462" s="55">
        <f>SUM(G463)</f>
        <v>0</v>
      </c>
      <c r="H462" s="55">
        <f>SUM(H463)</f>
        <v>0</v>
      </c>
      <c r="I462" s="26"/>
      <c r="J462" s="24"/>
      <c r="K462" s="24"/>
      <c r="L462" s="24"/>
      <c r="M462" s="24"/>
    </row>
    <row r="463" spans="1:13" ht="15.75">
      <c r="A463" s="115" t="s">
        <v>306</v>
      </c>
      <c r="B463" s="100"/>
      <c r="C463" s="101">
        <v>11</v>
      </c>
      <c r="D463" s="101" t="s">
        <v>275</v>
      </c>
      <c r="E463" s="100" t="s">
        <v>307</v>
      </c>
      <c r="F463" s="100"/>
      <c r="G463" s="55">
        <f>SUM(G464)</f>
        <v>0</v>
      </c>
      <c r="H463" s="55">
        <f>SUM(H464)</f>
        <v>0</v>
      </c>
      <c r="I463" s="26"/>
      <c r="J463" s="24"/>
      <c r="K463" s="24"/>
      <c r="L463" s="24"/>
      <c r="M463" s="24"/>
    </row>
    <row r="464" spans="1:13" ht="47.25">
      <c r="A464" s="115" t="s">
        <v>689</v>
      </c>
      <c r="B464" s="100"/>
      <c r="C464" s="101">
        <v>11</v>
      </c>
      <c r="D464" s="101" t="s">
        <v>275</v>
      </c>
      <c r="E464" s="100" t="s">
        <v>425</v>
      </c>
      <c r="F464" s="100">
        <v>600</v>
      </c>
      <c r="G464" s="55">
        <v>0</v>
      </c>
      <c r="H464" s="55">
        <v>0</v>
      </c>
      <c r="I464" s="26"/>
      <c r="J464" s="24"/>
      <c r="K464" s="24"/>
      <c r="L464" s="24"/>
      <c r="M464" s="24"/>
    </row>
    <row r="465" spans="1:13" s="25" customFormat="1" ht="15.75">
      <c r="A465" s="94" t="s">
        <v>712</v>
      </c>
      <c r="B465" s="95">
        <v>804</v>
      </c>
      <c r="C465" s="109"/>
      <c r="D465" s="110"/>
      <c r="E465" s="110"/>
      <c r="F465" s="111"/>
      <c r="G465" s="98">
        <f>SUM(G467)</f>
        <v>0</v>
      </c>
      <c r="H465" s="98">
        <f>SUM(H467)</f>
        <v>0</v>
      </c>
      <c r="I465" s="26"/>
      <c r="J465" s="24"/>
      <c r="K465" s="24"/>
      <c r="L465" s="24"/>
      <c r="M465" s="24"/>
    </row>
    <row r="466" spans="1:13" s="25" customFormat="1" ht="15.75">
      <c r="A466" s="94" t="s">
        <v>271</v>
      </c>
      <c r="B466" s="95"/>
      <c r="C466" s="106" t="s">
        <v>272</v>
      </c>
      <c r="D466" s="107" t="s">
        <v>273</v>
      </c>
      <c r="E466" s="107"/>
      <c r="F466" s="108"/>
      <c r="G466" s="98">
        <f>G467</f>
        <v>0</v>
      </c>
      <c r="H466" s="98">
        <f>H467</f>
        <v>0</v>
      </c>
      <c r="I466" s="26"/>
      <c r="J466" s="24"/>
      <c r="K466" s="24"/>
      <c r="L466" s="24"/>
      <c r="M466" s="24"/>
    </row>
    <row r="467" spans="1:13" s="25" customFormat="1" ht="47.25">
      <c r="A467" s="94" t="s">
        <v>713</v>
      </c>
      <c r="B467" s="95"/>
      <c r="C467" s="106" t="s">
        <v>272</v>
      </c>
      <c r="D467" s="107" t="s">
        <v>338</v>
      </c>
      <c r="E467" s="107"/>
      <c r="F467" s="108"/>
      <c r="G467" s="98">
        <f>SUM(G469)</f>
        <v>0</v>
      </c>
      <c r="H467" s="98">
        <f>SUM(H469)</f>
        <v>0</v>
      </c>
      <c r="I467" s="26"/>
      <c r="J467" s="24"/>
      <c r="K467" s="24"/>
      <c r="L467" s="24"/>
      <c r="M467" s="24"/>
    </row>
    <row r="468" spans="1:13" s="25" customFormat="1" ht="15.75">
      <c r="A468" s="99" t="s">
        <v>712</v>
      </c>
      <c r="B468" s="95"/>
      <c r="C468" s="109" t="s">
        <v>272</v>
      </c>
      <c r="D468" s="110" t="s">
        <v>338</v>
      </c>
      <c r="E468" s="110" t="s">
        <v>714</v>
      </c>
      <c r="F468" s="108"/>
      <c r="G468" s="55">
        <f>SUM(G469)</f>
        <v>0</v>
      </c>
      <c r="H468" s="55">
        <f>SUM(H469)</f>
        <v>0</v>
      </c>
      <c r="I468" s="26"/>
      <c r="J468" s="24"/>
      <c r="K468" s="24"/>
      <c r="L468" s="24"/>
      <c r="M468" s="24"/>
    </row>
    <row r="469" spans="1:13" s="25" customFormat="1" ht="31.5">
      <c r="A469" s="99" t="s">
        <v>715</v>
      </c>
      <c r="B469" s="95"/>
      <c r="C469" s="109" t="s">
        <v>272</v>
      </c>
      <c r="D469" s="110" t="s">
        <v>338</v>
      </c>
      <c r="E469" s="110" t="s">
        <v>716</v>
      </c>
      <c r="F469" s="108"/>
      <c r="G469" s="55">
        <f>SUM(G470)</f>
        <v>0</v>
      </c>
      <c r="H469" s="55">
        <f>SUM(H470)</f>
        <v>0</v>
      </c>
      <c r="I469" s="26"/>
      <c r="J469" s="24"/>
      <c r="K469" s="24"/>
      <c r="L469" s="24"/>
      <c r="M469" s="24"/>
    </row>
    <row r="470" spans="1:13" s="25" customFormat="1" ht="94.5">
      <c r="A470" s="103" t="s">
        <v>717</v>
      </c>
      <c r="B470" s="100"/>
      <c r="C470" s="109" t="s">
        <v>272</v>
      </c>
      <c r="D470" s="110" t="s">
        <v>338</v>
      </c>
      <c r="E470" s="110" t="s">
        <v>718</v>
      </c>
      <c r="F470" s="111">
        <v>100</v>
      </c>
      <c r="G470" s="55">
        <v>0</v>
      </c>
      <c r="H470" s="55">
        <v>0</v>
      </c>
      <c r="I470" s="26"/>
      <c r="J470" s="24"/>
      <c r="K470" s="24"/>
      <c r="L470" s="24"/>
      <c r="M470" s="24"/>
    </row>
    <row r="471" spans="1:13" s="25" customFormat="1" ht="15.75">
      <c r="A471" s="162" t="s">
        <v>719</v>
      </c>
      <c r="B471" s="95">
        <v>805</v>
      </c>
      <c r="C471" s="163"/>
      <c r="D471" s="163"/>
      <c r="E471" s="164"/>
      <c r="F471" s="164"/>
      <c r="G471" s="98">
        <f t="shared" ref="G471:H473" si="10">SUM(G472)</f>
        <v>5339.4000000000005</v>
      </c>
      <c r="H471" s="98">
        <f t="shared" si="10"/>
        <v>5339.2000000000007</v>
      </c>
      <c r="I471" s="26"/>
      <c r="J471" s="24"/>
      <c r="K471" s="24"/>
      <c r="L471" s="24"/>
      <c r="M471" s="24"/>
    </row>
    <row r="472" spans="1:13" s="25" customFormat="1" ht="15.75">
      <c r="A472" s="94" t="s">
        <v>271</v>
      </c>
      <c r="B472" s="114"/>
      <c r="C472" s="96" t="s">
        <v>272</v>
      </c>
      <c r="D472" s="96" t="s">
        <v>273</v>
      </c>
      <c r="E472" s="95"/>
      <c r="F472" s="164"/>
      <c r="G472" s="98">
        <f t="shared" si="10"/>
        <v>5339.4000000000005</v>
      </c>
      <c r="H472" s="98">
        <f t="shared" si="10"/>
        <v>5339.2000000000007</v>
      </c>
      <c r="I472" s="26"/>
      <c r="J472" s="24"/>
      <c r="K472" s="24"/>
      <c r="L472" s="24"/>
      <c r="M472" s="24"/>
    </row>
    <row r="473" spans="1:13" s="25" customFormat="1" ht="15.75">
      <c r="A473" s="94" t="s">
        <v>720</v>
      </c>
      <c r="B473" s="114"/>
      <c r="C473" s="96" t="s">
        <v>272</v>
      </c>
      <c r="D473" s="96" t="s">
        <v>492</v>
      </c>
      <c r="E473" s="95"/>
      <c r="F473" s="95"/>
      <c r="G473" s="98">
        <f t="shared" si="10"/>
        <v>5339.4000000000005</v>
      </c>
      <c r="H473" s="98">
        <f t="shared" si="10"/>
        <v>5339.2000000000007</v>
      </c>
      <c r="I473" s="26"/>
      <c r="J473" s="24"/>
      <c r="K473" s="24"/>
      <c r="L473" s="24"/>
      <c r="M473" s="24"/>
    </row>
    <row r="474" spans="1:13" s="25" customFormat="1" ht="15.75">
      <c r="A474" s="99" t="s">
        <v>719</v>
      </c>
      <c r="B474" s="113"/>
      <c r="C474" s="101" t="s">
        <v>272</v>
      </c>
      <c r="D474" s="101" t="s">
        <v>492</v>
      </c>
      <c r="E474" s="100" t="s">
        <v>721</v>
      </c>
      <c r="F474" s="100"/>
      <c r="G474" s="55">
        <f>G475+G479</f>
        <v>5339.4000000000005</v>
      </c>
      <c r="H474" s="55">
        <f>H475+H479</f>
        <v>5339.2000000000007</v>
      </c>
      <c r="I474" s="26"/>
      <c r="J474" s="24"/>
      <c r="K474" s="24"/>
      <c r="L474" s="24"/>
      <c r="M474" s="24"/>
    </row>
    <row r="475" spans="1:13" s="25" customFormat="1" ht="31.5">
      <c r="A475" s="99" t="s">
        <v>722</v>
      </c>
      <c r="B475" s="113"/>
      <c r="C475" s="101" t="s">
        <v>272</v>
      </c>
      <c r="D475" s="101" t="s">
        <v>492</v>
      </c>
      <c r="E475" s="100" t="s">
        <v>723</v>
      </c>
      <c r="F475" s="100"/>
      <c r="G475" s="55">
        <f>SUM(G476:G478)</f>
        <v>4347.9000000000005</v>
      </c>
      <c r="H475" s="55">
        <f>SUM(H476:H478)</f>
        <v>4347.7000000000007</v>
      </c>
      <c r="I475" s="26"/>
      <c r="J475" s="24"/>
      <c r="K475" s="24"/>
      <c r="L475" s="24"/>
      <c r="M475" s="24"/>
    </row>
    <row r="476" spans="1:13" s="25" customFormat="1" ht="94.5">
      <c r="A476" s="103" t="s">
        <v>724</v>
      </c>
      <c r="B476" s="114"/>
      <c r="C476" s="101" t="s">
        <v>272</v>
      </c>
      <c r="D476" s="101" t="s">
        <v>492</v>
      </c>
      <c r="E476" s="100" t="s">
        <v>725</v>
      </c>
      <c r="F476" s="100">
        <v>100</v>
      </c>
      <c r="G476" s="55">
        <v>4260.8</v>
      </c>
      <c r="H476" s="55">
        <v>4260.6000000000004</v>
      </c>
      <c r="I476" s="26"/>
      <c r="J476" s="24"/>
      <c r="K476" s="24"/>
      <c r="L476" s="24"/>
      <c r="M476" s="24"/>
    </row>
    <row r="477" spans="1:13" s="25" customFormat="1" ht="15.75">
      <c r="A477" s="103" t="s">
        <v>1053</v>
      </c>
      <c r="B477" s="114"/>
      <c r="C477" s="101" t="s">
        <v>272</v>
      </c>
      <c r="D477" s="101" t="s">
        <v>492</v>
      </c>
      <c r="E477" s="100" t="s">
        <v>725</v>
      </c>
      <c r="F477" s="100">
        <v>800</v>
      </c>
      <c r="G477" s="55">
        <v>0.5</v>
      </c>
      <c r="H477" s="55">
        <v>0.5</v>
      </c>
      <c r="I477" s="26"/>
      <c r="J477" s="24"/>
      <c r="K477" s="24"/>
      <c r="L477" s="24"/>
      <c r="M477" s="24"/>
    </row>
    <row r="478" spans="1:13" s="25" customFormat="1" ht="78.75">
      <c r="A478" s="103" t="s">
        <v>283</v>
      </c>
      <c r="B478" s="100"/>
      <c r="C478" s="101" t="s">
        <v>272</v>
      </c>
      <c r="D478" s="101" t="s">
        <v>492</v>
      </c>
      <c r="E478" s="100" t="s">
        <v>726</v>
      </c>
      <c r="F478" s="100">
        <v>100</v>
      </c>
      <c r="G478" s="55">
        <v>86.6</v>
      </c>
      <c r="H478" s="55">
        <v>86.6</v>
      </c>
      <c r="I478" s="26"/>
      <c r="J478" s="24"/>
      <c r="K478" s="24"/>
      <c r="L478" s="24"/>
      <c r="M478" s="24"/>
    </row>
    <row r="479" spans="1:13" s="25" customFormat="1" ht="31.5">
      <c r="A479" s="99" t="s">
        <v>768</v>
      </c>
      <c r="B479" s="113"/>
      <c r="C479" s="101" t="s">
        <v>272</v>
      </c>
      <c r="D479" s="101" t="s">
        <v>492</v>
      </c>
      <c r="E479" s="100" t="s">
        <v>767</v>
      </c>
      <c r="F479" s="100"/>
      <c r="G479" s="55">
        <f>G480</f>
        <v>991.5</v>
      </c>
      <c r="H479" s="55">
        <f>H480</f>
        <v>991.5</v>
      </c>
      <c r="I479" s="26"/>
      <c r="J479" s="24"/>
      <c r="K479" s="24"/>
      <c r="L479" s="24"/>
      <c r="M479" s="24"/>
    </row>
    <row r="480" spans="1:13" s="25" customFormat="1" ht="47.25">
      <c r="A480" s="103" t="s">
        <v>770</v>
      </c>
      <c r="B480" s="114"/>
      <c r="C480" s="101" t="s">
        <v>272</v>
      </c>
      <c r="D480" s="101" t="s">
        <v>492</v>
      </c>
      <c r="E480" s="100" t="s">
        <v>769</v>
      </c>
      <c r="F480" s="100">
        <v>200</v>
      </c>
      <c r="G480" s="55">
        <v>991.5</v>
      </c>
      <c r="H480" s="55">
        <v>991.5</v>
      </c>
      <c r="I480" s="26"/>
      <c r="J480" s="24"/>
      <c r="K480" s="24"/>
      <c r="L480" s="24"/>
      <c r="M480" s="24"/>
    </row>
    <row r="481" spans="1:13" s="25" customFormat="1" ht="15.75">
      <c r="A481" s="94" t="s">
        <v>727</v>
      </c>
      <c r="B481" s="106">
        <v>806</v>
      </c>
      <c r="C481" s="109"/>
      <c r="D481" s="109"/>
      <c r="E481" s="109"/>
      <c r="F481" s="109"/>
      <c r="G481" s="98">
        <f t="shared" ref="G481:H484" si="11">SUM(G482)</f>
        <v>2691.2999999999997</v>
      </c>
      <c r="H481" s="98">
        <f t="shared" si="11"/>
        <v>2691.1</v>
      </c>
      <c r="I481" s="26"/>
      <c r="J481" s="24"/>
      <c r="K481" s="24"/>
      <c r="L481" s="24"/>
      <c r="M481" s="24"/>
    </row>
    <row r="482" spans="1:13" s="25" customFormat="1" ht="15.75">
      <c r="A482" s="94" t="s">
        <v>271</v>
      </c>
      <c r="B482" s="114"/>
      <c r="C482" s="96" t="s">
        <v>272</v>
      </c>
      <c r="D482" s="96" t="s">
        <v>273</v>
      </c>
      <c r="E482" s="109"/>
      <c r="F482" s="109"/>
      <c r="G482" s="98">
        <f t="shared" si="11"/>
        <v>2691.2999999999997</v>
      </c>
      <c r="H482" s="98">
        <f t="shared" si="11"/>
        <v>2691.1</v>
      </c>
      <c r="I482" s="26"/>
      <c r="J482" s="24"/>
      <c r="K482" s="24"/>
      <c r="L482" s="24"/>
      <c r="M482" s="24"/>
    </row>
    <row r="483" spans="1:13" s="25" customFormat="1" ht="47.25">
      <c r="A483" s="94" t="s">
        <v>514</v>
      </c>
      <c r="B483" s="114"/>
      <c r="C483" s="96" t="s">
        <v>272</v>
      </c>
      <c r="D483" s="96" t="s">
        <v>504</v>
      </c>
      <c r="E483" s="95"/>
      <c r="F483" s="95"/>
      <c r="G483" s="98">
        <f t="shared" si="11"/>
        <v>2691.2999999999997</v>
      </c>
      <c r="H483" s="98">
        <f t="shared" si="11"/>
        <v>2691.1</v>
      </c>
      <c r="I483" s="26"/>
      <c r="J483" s="24"/>
      <c r="K483" s="24"/>
      <c r="L483" s="24"/>
      <c r="M483" s="24"/>
    </row>
    <row r="484" spans="1:13" s="25" customFormat="1" ht="15.75">
      <c r="A484" s="99" t="s">
        <v>727</v>
      </c>
      <c r="B484" s="113"/>
      <c r="C484" s="101" t="s">
        <v>272</v>
      </c>
      <c r="D484" s="101" t="s">
        <v>504</v>
      </c>
      <c r="E484" s="100" t="s">
        <v>728</v>
      </c>
      <c r="F484" s="100"/>
      <c r="G484" s="55">
        <f t="shared" si="11"/>
        <v>2691.2999999999997</v>
      </c>
      <c r="H484" s="55">
        <f t="shared" si="11"/>
        <v>2691.1</v>
      </c>
      <c r="I484" s="26"/>
      <c r="J484" s="24"/>
      <c r="K484" s="24"/>
      <c r="L484" s="24"/>
      <c r="M484" s="24"/>
    </row>
    <row r="485" spans="1:13" s="25" customFormat="1" ht="31.5">
      <c r="A485" s="99" t="s">
        <v>729</v>
      </c>
      <c r="B485" s="113"/>
      <c r="C485" s="101" t="s">
        <v>272</v>
      </c>
      <c r="D485" s="101" t="s">
        <v>504</v>
      </c>
      <c r="E485" s="100" t="s">
        <v>730</v>
      </c>
      <c r="F485" s="100"/>
      <c r="G485" s="55">
        <f>SUM(G486:G488)</f>
        <v>2691.2999999999997</v>
      </c>
      <c r="H485" s="55">
        <f>SUM(H486:H488)</f>
        <v>2691.1</v>
      </c>
      <c r="I485" s="26"/>
      <c r="J485" s="24"/>
      <c r="K485" s="24"/>
      <c r="L485" s="24"/>
      <c r="M485" s="24"/>
    </row>
    <row r="486" spans="1:13" s="25" customFormat="1" ht="94.5">
      <c r="A486" s="103" t="s">
        <v>289</v>
      </c>
      <c r="B486" s="114"/>
      <c r="C486" s="101" t="s">
        <v>272</v>
      </c>
      <c r="D486" s="101" t="s">
        <v>504</v>
      </c>
      <c r="E486" s="100" t="s">
        <v>731</v>
      </c>
      <c r="F486" s="100">
        <v>100</v>
      </c>
      <c r="G486" s="55">
        <v>2392</v>
      </c>
      <c r="H486" s="55">
        <v>2391.9</v>
      </c>
      <c r="I486" s="26"/>
      <c r="J486" s="24"/>
      <c r="K486" s="24"/>
      <c r="L486" s="24"/>
      <c r="M486" s="24"/>
    </row>
    <row r="487" spans="1:13" s="25" customFormat="1" ht="78.75">
      <c r="A487" s="103" t="s">
        <v>283</v>
      </c>
      <c r="B487" s="100"/>
      <c r="C487" s="101" t="s">
        <v>272</v>
      </c>
      <c r="D487" s="101" t="s">
        <v>504</v>
      </c>
      <c r="E487" s="100" t="s">
        <v>732</v>
      </c>
      <c r="F487" s="100">
        <v>100</v>
      </c>
      <c r="G487" s="55">
        <v>163.69999999999999</v>
      </c>
      <c r="H487" s="55">
        <v>163.6</v>
      </c>
      <c r="I487" s="26"/>
      <c r="J487" s="24"/>
      <c r="K487" s="24"/>
      <c r="L487" s="24"/>
      <c r="M487" s="24"/>
    </row>
    <row r="488" spans="1:13" s="25" customFormat="1" ht="94.5">
      <c r="A488" s="103" t="s">
        <v>1112</v>
      </c>
      <c r="B488" s="100"/>
      <c r="C488" s="101" t="s">
        <v>272</v>
      </c>
      <c r="D488" s="101" t="s">
        <v>504</v>
      </c>
      <c r="E488" s="100" t="s">
        <v>1131</v>
      </c>
      <c r="F488" s="100">
        <v>100</v>
      </c>
      <c r="G488" s="55">
        <v>135.6</v>
      </c>
      <c r="H488" s="55">
        <v>135.6</v>
      </c>
      <c r="I488" s="26"/>
      <c r="J488" s="24"/>
      <c r="K488" s="24"/>
      <c r="L488" s="24"/>
      <c r="M488" s="24"/>
    </row>
    <row r="489" spans="1:13" s="25" customFormat="1" ht="15.75">
      <c r="A489" s="165" t="s">
        <v>733</v>
      </c>
      <c r="B489" s="106"/>
      <c r="C489" s="106"/>
      <c r="D489" s="106"/>
      <c r="E489" s="106"/>
      <c r="F489" s="106"/>
      <c r="G489" s="98">
        <f>SUM(G11,G215,G272,G465,G471,G481)</f>
        <v>2215655.1999999997</v>
      </c>
      <c r="H489" s="98">
        <f>SUM(H11,H215,H272,H465,H471,H481)</f>
        <v>2091283.0000000002</v>
      </c>
      <c r="I489" s="26"/>
      <c r="J489" s="24"/>
      <c r="K489" s="24"/>
      <c r="L489" s="24"/>
      <c r="M489" s="24"/>
    </row>
    <row r="490" spans="1:13" s="25" customFormat="1" ht="15.75">
      <c r="A490" s="32"/>
      <c r="B490" s="33"/>
      <c r="C490" s="34"/>
      <c r="D490" s="34"/>
      <c r="E490" s="34"/>
      <c r="F490" s="34"/>
      <c r="G490" s="166"/>
      <c r="H490" s="26"/>
      <c r="I490" s="26"/>
      <c r="J490" s="24"/>
      <c r="K490" s="24"/>
      <c r="L490" s="24"/>
      <c r="M490" s="24"/>
    </row>
    <row r="491" spans="1:13" s="25" customFormat="1" ht="15.75">
      <c r="A491" s="32"/>
      <c r="B491" s="33"/>
      <c r="C491" s="34"/>
      <c r="D491" s="34"/>
      <c r="E491" s="34"/>
      <c r="F491" s="34"/>
      <c r="G491" s="35"/>
      <c r="H491" s="26"/>
      <c r="I491" s="24"/>
      <c r="J491" s="24"/>
      <c r="K491" s="24"/>
      <c r="L491" s="24"/>
      <c r="M491" s="24"/>
    </row>
    <row r="492" spans="1:13" s="25" customFormat="1" ht="15.75">
      <c r="A492" s="32"/>
      <c r="B492" s="33"/>
      <c r="C492" s="34"/>
      <c r="D492" s="34"/>
      <c r="E492" s="34"/>
      <c r="F492" s="34"/>
      <c r="G492" s="34"/>
      <c r="H492" s="24"/>
      <c r="I492" s="24"/>
      <c r="J492" s="24"/>
      <c r="K492" s="24"/>
      <c r="L492" s="24"/>
      <c r="M492" s="24"/>
    </row>
    <row r="493" spans="1:13" s="25" customFormat="1" ht="15.75">
      <c r="A493" s="32"/>
      <c r="B493" s="33"/>
      <c r="C493" s="34"/>
      <c r="D493" s="34"/>
      <c r="E493" s="34"/>
      <c r="F493" s="34"/>
      <c r="G493" s="34"/>
      <c r="H493" s="24"/>
      <c r="I493" s="24"/>
      <c r="J493" s="24"/>
      <c r="K493" s="24"/>
      <c r="L493" s="24"/>
      <c r="M493" s="24"/>
    </row>
    <row r="494" spans="1:13" s="25" customFormat="1" ht="15.75">
      <c r="A494" s="32"/>
      <c r="B494" s="33"/>
      <c r="C494" s="34"/>
      <c r="D494" s="34"/>
      <c r="E494" s="34"/>
      <c r="F494" s="34"/>
      <c r="G494" s="34"/>
      <c r="H494" s="24"/>
      <c r="I494" s="24"/>
      <c r="J494" s="24"/>
      <c r="K494" s="24"/>
      <c r="L494" s="24"/>
      <c r="M494" s="24"/>
    </row>
    <row r="495" spans="1:13" s="25" customFormat="1" ht="15.75">
      <c r="A495" s="32"/>
      <c r="B495" s="33"/>
      <c r="C495" s="34"/>
      <c r="D495" s="34"/>
      <c r="E495" s="34"/>
      <c r="F495" s="34"/>
      <c r="G495" s="34"/>
      <c r="H495" s="24"/>
      <c r="I495" s="24"/>
      <c r="J495" s="24"/>
      <c r="K495" s="24"/>
      <c r="L495" s="24"/>
      <c r="M495" s="24"/>
    </row>
    <row r="496" spans="1:13" s="25" customFormat="1" ht="15.75">
      <c r="A496" s="32"/>
      <c r="B496" s="33"/>
      <c r="C496" s="34"/>
      <c r="D496" s="34"/>
      <c r="E496" s="34"/>
      <c r="F496" s="34"/>
      <c r="G496" s="34"/>
      <c r="H496" s="24"/>
      <c r="I496" s="24"/>
      <c r="J496" s="24"/>
      <c r="K496" s="24"/>
      <c r="L496" s="24"/>
      <c r="M496" s="24"/>
    </row>
    <row r="497" spans="1:13" s="25" customFormat="1" ht="15.75">
      <c r="A497" s="32"/>
      <c r="B497" s="33"/>
      <c r="C497" s="34"/>
      <c r="D497" s="34"/>
      <c r="E497" s="34"/>
      <c r="F497" s="34"/>
      <c r="G497" s="34"/>
      <c r="H497" s="24"/>
      <c r="I497" s="24"/>
      <c r="J497" s="24"/>
      <c r="K497" s="24"/>
      <c r="L497" s="24"/>
      <c r="M497" s="24"/>
    </row>
    <row r="498" spans="1:13" ht="15.75">
      <c r="A498" s="32"/>
      <c r="B498" s="33"/>
      <c r="C498" s="34"/>
      <c r="D498" s="34"/>
      <c r="E498" s="34"/>
      <c r="F498" s="34"/>
      <c r="G498" s="34"/>
      <c r="H498" s="24"/>
      <c r="I498" s="24"/>
      <c r="J498" s="24"/>
      <c r="K498" s="24"/>
      <c r="L498" s="24"/>
      <c r="M498" s="24"/>
    </row>
    <row r="499" spans="1:13" ht="15.75">
      <c r="A499" s="32"/>
      <c r="B499" s="33"/>
      <c r="C499" s="34"/>
      <c r="D499" s="34"/>
      <c r="E499" s="34"/>
      <c r="F499" s="34"/>
      <c r="G499" s="34"/>
      <c r="H499" s="24"/>
      <c r="I499" s="24"/>
      <c r="J499" s="24"/>
      <c r="K499" s="24"/>
      <c r="L499" s="24"/>
      <c r="M499" s="24"/>
    </row>
    <row r="500" spans="1:13" ht="15.75">
      <c r="A500" s="32"/>
      <c r="B500" s="33"/>
      <c r="C500" s="34"/>
      <c r="D500" s="34"/>
      <c r="E500" s="34"/>
      <c r="F500" s="34"/>
      <c r="G500" s="34"/>
      <c r="H500" s="24"/>
      <c r="I500" s="24"/>
      <c r="J500" s="24"/>
      <c r="K500" s="24"/>
      <c r="L500" s="24"/>
      <c r="M500" s="24"/>
    </row>
    <row r="501" spans="1:13" ht="15.75">
      <c r="A501" s="32"/>
      <c r="B501" s="33"/>
      <c r="C501" s="34"/>
      <c r="D501" s="34"/>
      <c r="E501" s="34"/>
      <c r="F501" s="34"/>
      <c r="G501" s="34"/>
      <c r="H501" s="24"/>
      <c r="I501" s="24"/>
      <c r="J501" s="24"/>
      <c r="K501" s="24"/>
      <c r="L501" s="24"/>
      <c r="M501" s="24"/>
    </row>
    <row r="502" spans="1:13" ht="15.75">
      <c r="A502" s="32"/>
      <c r="B502" s="33"/>
      <c r="C502" s="34"/>
      <c r="D502" s="34"/>
      <c r="E502" s="34"/>
      <c r="F502" s="34"/>
      <c r="G502" s="34"/>
      <c r="H502" s="24"/>
      <c r="I502" s="24"/>
      <c r="J502" s="24"/>
      <c r="K502" s="24"/>
      <c r="L502" s="24"/>
      <c r="M502" s="24"/>
    </row>
    <row r="503" spans="1:13" ht="15.75">
      <c r="A503" s="32"/>
      <c r="B503" s="33"/>
      <c r="C503" s="34"/>
      <c r="D503" s="34"/>
      <c r="E503" s="34"/>
      <c r="F503" s="34"/>
      <c r="G503" s="34"/>
      <c r="H503" s="24"/>
      <c r="I503" s="24"/>
      <c r="J503" s="24"/>
      <c r="K503" s="24"/>
      <c r="L503" s="24"/>
      <c r="M503" s="24"/>
    </row>
    <row r="504" spans="1:13" ht="15.75">
      <c r="A504" s="32"/>
      <c r="B504" s="33"/>
      <c r="C504" s="34"/>
      <c r="D504" s="34"/>
      <c r="E504" s="34"/>
      <c r="F504" s="34"/>
      <c r="G504" s="34"/>
      <c r="H504" s="24"/>
      <c r="I504" s="24"/>
      <c r="J504" s="24"/>
      <c r="K504" s="24"/>
      <c r="L504" s="24"/>
      <c r="M504" s="24"/>
    </row>
    <row r="505" spans="1:13" ht="15.75">
      <c r="A505" s="32"/>
      <c r="B505" s="33"/>
      <c r="C505" s="34"/>
      <c r="D505" s="34"/>
      <c r="E505" s="34"/>
      <c r="F505" s="34"/>
      <c r="G505" s="34"/>
      <c r="H505" s="24"/>
      <c r="I505" s="24"/>
      <c r="J505" s="24"/>
      <c r="K505" s="24"/>
      <c r="L505" s="24"/>
      <c r="M505" s="24"/>
    </row>
    <row r="506" spans="1:13" ht="15.75">
      <c r="A506" s="32"/>
      <c r="B506" s="33"/>
      <c r="C506" s="34"/>
      <c r="D506" s="34"/>
      <c r="E506" s="34"/>
      <c r="F506" s="34"/>
      <c r="G506" s="34"/>
      <c r="H506" s="24"/>
      <c r="I506" s="24"/>
      <c r="J506" s="24"/>
      <c r="K506" s="24"/>
      <c r="L506" s="24"/>
      <c r="M506" s="24"/>
    </row>
    <row r="507" spans="1:13" ht="15.75">
      <c r="A507" s="32"/>
      <c r="B507" s="33"/>
      <c r="C507" s="34"/>
      <c r="D507" s="34"/>
      <c r="E507" s="34"/>
      <c r="F507" s="34"/>
      <c r="G507" s="34"/>
      <c r="H507" s="24"/>
      <c r="I507" s="24"/>
      <c r="J507" s="24"/>
      <c r="K507" s="24"/>
      <c r="L507" s="24"/>
      <c r="M507" s="24"/>
    </row>
    <row r="508" spans="1:13" ht="15.75">
      <c r="A508" s="32"/>
      <c r="B508" s="33"/>
      <c r="C508" s="34"/>
      <c r="D508" s="34"/>
      <c r="E508" s="34"/>
      <c r="F508" s="34"/>
      <c r="G508" s="34"/>
      <c r="H508" s="24"/>
      <c r="I508" s="24"/>
      <c r="J508" s="24"/>
      <c r="K508" s="24"/>
      <c r="L508" s="24"/>
      <c r="M508" s="24"/>
    </row>
    <row r="509" spans="1:13" ht="15.75">
      <c r="A509" s="32"/>
      <c r="B509" s="33"/>
      <c r="C509" s="34"/>
      <c r="D509" s="34"/>
      <c r="E509" s="34"/>
      <c r="F509" s="34"/>
      <c r="G509" s="34"/>
      <c r="H509" s="24"/>
      <c r="I509" s="24"/>
      <c r="J509" s="24"/>
      <c r="K509" s="24"/>
      <c r="L509" s="24"/>
      <c r="M509" s="24"/>
    </row>
    <row r="510" spans="1:13" ht="15.75">
      <c r="A510" s="32"/>
      <c r="B510" s="33"/>
      <c r="C510" s="34"/>
      <c r="D510" s="34"/>
      <c r="E510" s="34"/>
      <c r="F510" s="34"/>
      <c r="G510" s="34"/>
      <c r="H510" s="24"/>
      <c r="I510" s="24"/>
      <c r="J510" s="24"/>
      <c r="K510" s="24"/>
      <c r="L510" s="24"/>
      <c r="M510" s="24"/>
    </row>
    <row r="511" spans="1:13">
      <c r="A511" s="36"/>
      <c r="B511" s="37"/>
      <c r="C511" s="38"/>
      <c r="D511" s="38"/>
      <c r="E511" s="38"/>
      <c r="F511" s="38"/>
      <c r="G511" s="38"/>
      <c r="H511" s="24"/>
      <c r="I511" s="24"/>
      <c r="J511" s="24"/>
      <c r="K511" s="24"/>
      <c r="L511" s="24"/>
      <c r="M511" s="24"/>
    </row>
    <row r="512" spans="1:13">
      <c r="A512" s="36"/>
      <c r="B512" s="37"/>
      <c r="C512" s="38"/>
      <c r="D512" s="38"/>
      <c r="E512" s="38"/>
      <c r="F512" s="38"/>
      <c r="G512" s="38"/>
      <c r="H512" s="24"/>
      <c r="I512" s="24"/>
      <c r="J512" s="24"/>
      <c r="K512" s="24"/>
      <c r="L512" s="24"/>
      <c r="M512" s="24"/>
    </row>
    <row r="513" spans="1:13">
      <c r="A513" s="36"/>
      <c r="B513" s="37"/>
      <c r="C513" s="38"/>
      <c r="D513" s="38"/>
      <c r="E513" s="38"/>
      <c r="F513" s="38"/>
      <c r="G513" s="38"/>
      <c r="H513" s="24"/>
      <c r="I513" s="24"/>
      <c r="J513" s="24"/>
      <c r="K513" s="24"/>
      <c r="L513" s="24"/>
      <c r="M513" s="24"/>
    </row>
    <row r="514" spans="1:13">
      <c r="A514" s="36"/>
      <c r="B514" s="37"/>
      <c r="C514" s="38"/>
      <c r="D514" s="38"/>
      <c r="E514" s="38"/>
      <c r="F514" s="38"/>
      <c r="G514" s="38"/>
      <c r="H514" s="24"/>
      <c r="I514" s="24"/>
      <c r="J514" s="24"/>
      <c r="K514" s="24"/>
      <c r="L514" s="24"/>
      <c r="M514" s="24"/>
    </row>
    <row r="515" spans="1:13">
      <c r="A515" s="36"/>
      <c r="B515" s="37"/>
      <c r="C515" s="38"/>
      <c r="D515" s="38"/>
      <c r="E515" s="38"/>
      <c r="F515" s="38"/>
      <c r="G515" s="38"/>
      <c r="H515" s="24"/>
      <c r="I515" s="24"/>
      <c r="J515" s="24"/>
      <c r="K515" s="24"/>
      <c r="L515" s="24"/>
      <c r="M515" s="24"/>
    </row>
    <row r="516" spans="1:13">
      <c r="A516" s="36"/>
      <c r="B516" s="37"/>
      <c r="C516" s="38"/>
      <c r="D516" s="38"/>
      <c r="E516" s="38"/>
      <c r="F516" s="38"/>
      <c r="G516" s="38"/>
      <c r="H516" s="24"/>
      <c r="I516" s="24"/>
      <c r="J516" s="24"/>
      <c r="K516" s="24"/>
      <c r="L516" s="24"/>
      <c r="M516" s="24"/>
    </row>
    <row r="517" spans="1:13">
      <c r="A517" s="36"/>
      <c r="B517" s="37"/>
      <c r="C517" s="38"/>
      <c r="D517" s="38"/>
      <c r="E517" s="38"/>
      <c r="F517" s="38"/>
      <c r="G517" s="38"/>
      <c r="H517" s="24"/>
      <c r="I517" s="24"/>
      <c r="J517" s="24"/>
      <c r="K517" s="24"/>
      <c r="L517" s="24"/>
      <c r="M517" s="24"/>
    </row>
    <row r="518" spans="1:13">
      <c r="A518" s="36"/>
      <c r="B518" s="37"/>
      <c r="C518" s="38"/>
      <c r="D518" s="38"/>
      <c r="E518" s="38"/>
      <c r="F518" s="38"/>
      <c r="G518" s="38"/>
      <c r="H518" s="24"/>
      <c r="I518" s="24"/>
      <c r="J518" s="24"/>
      <c r="K518" s="24"/>
      <c r="L518" s="24"/>
      <c r="M518" s="24"/>
    </row>
    <row r="519" spans="1:13">
      <c r="A519" s="36"/>
      <c r="B519" s="37"/>
      <c r="C519" s="38"/>
      <c r="D519" s="38"/>
      <c r="E519" s="38"/>
      <c r="F519" s="38"/>
      <c r="G519" s="38"/>
      <c r="H519" s="24"/>
      <c r="I519" s="24"/>
      <c r="J519" s="24"/>
      <c r="K519" s="24"/>
      <c r="L519" s="24"/>
      <c r="M519" s="24"/>
    </row>
    <row r="520" spans="1:13">
      <c r="A520" s="36"/>
      <c r="B520" s="37"/>
      <c r="C520" s="38"/>
      <c r="D520" s="38"/>
      <c r="E520" s="38"/>
      <c r="F520" s="38"/>
      <c r="G520" s="38"/>
      <c r="H520" s="24"/>
      <c r="I520" s="24"/>
      <c r="J520" s="24"/>
      <c r="K520" s="24"/>
      <c r="L520" s="24"/>
      <c r="M520" s="24"/>
    </row>
    <row r="521" spans="1:13">
      <c r="A521" s="36"/>
      <c r="B521" s="37"/>
      <c r="C521" s="38"/>
      <c r="D521" s="38"/>
      <c r="E521" s="38"/>
      <c r="F521" s="38"/>
      <c r="G521" s="38"/>
      <c r="H521" s="24"/>
      <c r="I521" s="24"/>
      <c r="J521" s="24"/>
      <c r="K521" s="24"/>
      <c r="L521" s="24"/>
      <c r="M521" s="24"/>
    </row>
    <row r="522" spans="1:13">
      <c r="A522" s="36"/>
      <c r="B522" s="37"/>
      <c r="C522" s="38"/>
      <c r="D522" s="38"/>
      <c r="E522" s="38"/>
      <c r="F522" s="38"/>
      <c r="G522" s="38"/>
      <c r="H522" s="24"/>
      <c r="I522" s="24"/>
      <c r="J522" s="24"/>
      <c r="K522" s="24"/>
      <c r="L522" s="24"/>
      <c r="M522" s="24"/>
    </row>
    <row r="523" spans="1:13">
      <c r="A523" s="36"/>
      <c r="B523" s="37"/>
      <c r="C523" s="38"/>
      <c r="D523" s="38"/>
      <c r="E523" s="38"/>
      <c r="F523" s="38"/>
      <c r="G523" s="38"/>
      <c r="H523" s="24"/>
      <c r="I523" s="24"/>
      <c r="J523" s="24"/>
      <c r="K523" s="24"/>
      <c r="L523" s="24"/>
      <c r="M523" s="24"/>
    </row>
    <row r="524" spans="1:13">
      <c r="A524" s="36"/>
      <c r="B524" s="37"/>
      <c r="C524" s="38"/>
      <c r="D524" s="38"/>
      <c r="E524" s="38"/>
      <c r="F524" s="38"/>
      <c r="G524" s="38"/>
      <c r="H524" s="24"/>
      <c r="I524" s="24"/>
      <c r="J524" s="24"/>
      <c r="K524" s="24"/>
      <c r="L524" s="24"/>
      <c r="M524" s="24"/>
    </row>
    <row r="525" spans="1:13">
      <c r="A525" s="36"/>
      <c r="B525" s="37"/>
      <c r="C525" s="38"/>
      <c r="D525" s="38"/>
      <c r="E525" s="38"/>
      <c r="F525" s="38"/>
      <c r="G525" s="38"/>
      <c r="H525" s="24"/>
      <c r="I525" s="24"/>
      <c r="J525" s="24"/>
      <c r="K525" s="24"/>
      <c r="L525" s="24"/>
      <c r="M525" s="24"/>
    </row>
    <row r="526" spans="1:13">
      <c r="A526" s="36"/>
      <c r="B526" s="37"/>
      <c r="C526" s="38"/>
      <c r="D526" s="38"/>
      <c r="E526" s="38"/>
      <c r="F526" s="38"/>
      <c r="G526" s="38"/>
      <c r="H526" s="24"/>
      <c r="I526" s="24"/>
      <c r="J526" s="24"/>
      <c r="K526" s="24"/>
      <c r="L526" s="24"/>
      <c r="M526" s="24"/>
    </row>
    <row r="527" spans="1:13">
      <c r="A527" s="36"/>
      <c r="B527" s="37"/>
      <c r="C527" s="38"/>
      <c r="D527" s="38"/>
      <c r="E527" s="38"/>
      <c r="F527" s="38"/>
      <c r="G527" s="38"/>
      <c r="H527" s="24"/>
      <c r="I527" s="24"/>
      <c r="J527" s="24"/>
      <c r="K527" s="24"/>
      <c r="L527" s="24"/>
      <c r="M527" s="24"/>
    </row>
    <row r="528" spans="1:13">
      <c r="A528" s="36"/>
      <c r="B528" s="37"/>
      <c r="C528" s="38"/>
      <c r="D528" s="38"/>
      <c r="E528" s="38"/>
      <c r="F528" s="38"/>
      <c r="G528" s="38"/>
      <c r="H528" s="24"/>
      <c r="I528" s="24"/>
      <c r="J528" s="24"/>
      <c r="K528" s="24"/>
      <c r="L528" s="24"/>
      <c r="M528" s="24"/>
    </row>
    <row r="529" spans="1:13">
      <c r="A529" s="36"/>
      <c r="B529" s="37"/>
      <c r="C529" s="38"/>
      <c r="D529" s="38"/>
      <c r="E529" s="38"/>
      <c r="F529" s="38"/>
      <c r="G529" s="38"/>
      <c r="H529" s="24"/>
      <c r="I529" s="24"/>
      <c r="J529" s="24"/>
      <c r="K529" s="24"/>
      <c r="L529" s="24"/>
      <c r="M529" s="24"/>
    </row>
    <row r="530" spans="1:13">
      <c r="A530" s="36"/>
      <c r="B530" s="37"/>
      <c r="C530" s="38"/>
      <c r="D530" s="38"/>
      <c r="E530" s="38"/>
      <c r="F530" s="38"/>
      <c r="G530" s="38"/>
      <c r="H530" s="24"/>
      <c r="I530" s="24"/>
      <c r="J530" s="24"/>
      <c r="K530" s="24"/>
      <c r="L530" s="24"/>
      <c r="M530" s="24"/>
    </row>
    <row r="531" spans="1:13">
      <c r="A531" s="36"/>
      <c r="B531" s="37"/>
      <c r="C531" s="38"/>
      <c r="D531" s="38"/>
      <c r="E531" s="38"/>
      <c r="F531" s="38"/>
      <c r="G531" s="38"/>
      <c r="H531" s="24"/>
      <c r="I531" s="24"/>
      <c r="J531" s="24"/>
      <c r="K531" s="24"/>
      <c r="L531" s="24"/>
      <c r="M531" s="24"/>
    </row>
    <row r="532" spans="1:13">
      <c r="A532" s="36"/>
      <c r="B532" s="37"/>
      <c r="C532" s="38"/>
      <c r="D532" s="38"/>
      <c r="E532" s="38"/>
      <c r="F532" s="38"/>
      <c r="G532" s="38"/>
      <c r="H532" s="24"/>
      <c r="I532" s="24"/>
      <c r="J532" s="24"/>
      <c r="K532" s="24"/>
      <c r="L532" s="24"/>
      <c r="M532" s="24"/>
    </row>
    <row r="533" spans="1:13">
      <c r="A533" s="36"/>
      <c r="B533" s="37"/>
      <c r="C533" s="38"/>
      <c r="D533" s="38"/>
      <c r="E533" s="38"/>
      <c r="F533" s="38"/>
      <c r="G533" s="38"/>
      <c r="H533" s="24"/>
      <c r="I533" s="24"/>
      <c r="J533" s="24"/>
      <c r="K533" s="24"/>
      <c r="L533" s="24"/>
      <c r="M533" s="24"/>
    </row>
    <row r="534" spans="1:13">
      <c r="A534" s="36"/>
      <c r="B534" s="37"/>
      <c r="C534" s="38"/>
      <c r="D534" s="38"/>
      <c r="E534" s="38"/>
      <c r="F534" s="38"/>
      <c r="G534" s="38"/>
      <c r="H534" s="24"/>
      <c r="I534" s="24"/>
      <c r="J534" s="24"/>
      <c r="K534" s="24"/>
      <c r="L534" s="24"/>
      <c r="M534" s="24"/>
    </row>
    <row r="535" spans="1:13">
      <c r="A535" s="36"/>
      <c r="B535" s="37"/>
      <c r="C535" s="38"/>
      <c r="D535" s="38"/>
      <c r="E535" s="38"/>
      <c r="F535" s="38"/>
      <c r="G535" s="38"/>
      <c r="H535" s="24"/>
      <c r="I535" s="24"/>
      <c r="J535" s="24"/>
      <c r="K535" s="24"/>
      <c r="L535" s="24"/>
      <c r="M535" s="24"/>
    </row>
    <row r="536" spans="1:13">
      <c r="A536" s="36"/>
      <c r="B536" s="37"/>
      <c r="C536" s="38"/>
      <c r="D536" s="38"/>
      <c r="E536" s="38"/>
      <c r="F536" s="38"/>
      <c r="G536" s="38"/>
      <c r="H536" s="24"/>
      <c r="I536" s="24"/>
      <c r="J536" s="24"/>
      <c r="K536" s="24"/>
      <c r="L536" s="24"/>
      <c r="M536" s="24"/>
    </row>
    <row r="537" spans="1:13">
      <c r="A537" s="36"/>
      <c r="B537" s="37"/>
      <c r="C537" s="38"/>
      <c r="D537" s="38"/>
      <c r="E537" s="38"/>
      <c r="F537" s="38"/>
      <c r="G537" s="38"/>
      <c r="H537" s="24"/>
      <c r="I537" s="24"/>
      <c r="J537" s="24"/>
      <c r="K537" s="24"/>
      <c r="L537" s="24"/>
      <c r="M537" s="24"/>
    </row>
    <row r="538" spans="1:13">
      <c r="A538" s="36"/>
      <c r="B538" s="37"/>
      <c r="C538" s="38"/>
      <c r="D538" s="38"/>
      <c r="E538" s="38"/>
      <c r="F538" s="38"/>
      <c r="G538" s="38"/>
      <c r="H538" s="24"/>
      <c r="I538" s="24"/>
      <c r="J538" s="24"/>
      <c r="K538" s="24"/>
      <c r="L538" s="24"/>
      <c r="M538" s="24"/>
    </row>
    <row r="539" spans="1:13">
      <c r="A539" s="36"/>
      <c r="B539" s="37"/>
      <c r="C539" s="38"/>
      <c r="D539" s="38"/>
      <c r="E539" s="38"/>
      <c r="F539" s="38"/>
      <c r="G539" s="38"/>
      <c r="H539" s="24"/>
      <c r="I539" s="24"/>
      <c r="J539" s="24"/>
      <c r="K539" s="24"/>
      <c r="L539" s="24"/>
      <c r="M539" s="24"/>
    </row>
    <row r="540" spans="1:13">
      <c r="A540" s="36"/>
      <c r="B540" s="37"/>
      <c r="C540" s="38"/>
      <c r="D540" s="38"/>
      <c r="E540" s="38"/>
      <c r="F540" s="38"/>
      <c r="G540" s="38"/>
      <c r="H540" s="24"/>
      <c r="I540" s="24"/>
      <c r="J540" s="24"/>
      <c r="K540" s="24"/>
      <c r="L540" s="24"/>
      <c r="M540" s="24"/>
    </row>
    <row r="541" spans="1:13">
      <c r="A541" s="36"/>
      <c r="B541" s="37"/>
      <c r="C541" s="38"/>
      <c r="D541" s="38"/>
      <c r="E541" s="38"/>
      <c r="F541" s="38"/>
      <c r="G541" s="38"/>
      <c r="H541" s="24"/>
      <c r="I541" s="24"/>
      <c r="J541" s="24"/>
      <c r="K541" s="24"/>
      <c r="L541" s="24"/>
      <c r="M541" s="24"/>
    </row>
    <row r="542" spans="1:13">
      <c r="A542" s="36"/>
      <c r="B542" s="37"/>
      <c r="C542" s="38"/>
      <c r="D542" s="38"/>
      <c r="E542" s="38"/>
      <c r="F542" s="38"/>
      <c r="G542" s="38"/>
      <c r="H542" s="24"/>
      <c r="I542" s="24"/>
      <c r="J542" s="24"/>
      <c r="K542" s="24"/>
      <c r="L542" s="24"/>
      <c r="M542" s="24"/>
    </row>
    <row r="543" spans="1:13">
      <c r="A543" s="36"/>
      <c r="B543" s="37"/>
      <c r="C543" s="38"/>
      <c r="D543" s="38"/>
      <c r="E543" s="38"/>
      <c r="F543" s="38"/>
      <c r="G543" s="38"/>
      <c r="H543" s="24"/>
      <c r="I543" s="24"/>
      <c r="J543" s="24"/>
      <c r="K543" s="24"/>
      <c r="L543" s="24"/>
      <c r="M543" s="24"/>
    </row>
    <row r="544" spans="1:13">
      <c r="A544" s="39"/>
      <c r="B544" s="40"/>
      <c r="C544" s="41"/>
      <c r="D544" s="41"/>
      <c r="E544" s="41"/>
      <c r="F544" s="41"/>
      <c r="G544" s="41"/>
    </row>
    <row r="545" spans="1:7">
      <c r="A545" s="39"/>
      <c r="B545" s="40"/>
      <c r="C545" s="41"/>
      <c r="D545" s="41"/>
      <c r="E545" s="41"/>
      <c r="F545" s="41"/>
      <c r="G545" s="41"/>
    </row>
  </sheetData>
  <mergeCells count="1">
    <mergeCell ref="A6:H6"/>
  </mergeCells>
  <pageMargins left="0.70866141732283472" right="0.43307086614173229" top="0.47244094488188981" bottom="0.43307086614173229" header="0.31496062992125984" footer="0.31496062992125984"/>
  <pageSetup paperSize="9" scale="71" fitToHeight="26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3"/>
  <sheetViews>
    <sheetView showZeros="0" zoomScale="80" zoomScaleNormal="80" workbookViewId="0">
      <selection activeCell="J5" sqref="J5"/>
    </sheetView>
  </sheetViews>
  <sheetFormatPr defaultRowHeight="15"/>
  <cols>
    <col min="1" max="1" width="90" style="25" customWidth="1"/>
    <col min="2" max="2" width="16.140625" style="59" customWidth="1"/>
    <col min="3" max="3" width="4.42578125" style="59" customWidth="1"/>
    <col min="4" max="4" width="3.42578125" style="59" bestFit="1" customWidth="1"/>
    <col min="5" max="5" width="3.85546875" style="59" bestFit="1" customWidth="1"/>
    <col min="6" max="6" width="14.7109375" style="23" customWidth="1"/>
    <col min="7" max="7" width="14.42578125" style="23" hidden="1" customWidth="1"/>
    <col min="8" max="8" width="15.85546875" style="23" hidden="1" customWidth="1"/>
    <col min="9" max="9" width="17.28515625" style="23" hidden="1" customWidth="1"/>
    <col min="10" max="10" width="14.7109375" style="25" customWidth="1"/>
    <col min="11" max="11" width="14.42578125" style="25" hidden="1" customWidth="1"/>
    <col min="12" max="12" width="15.85546875" style="25" hidden="1" customWidth="1"/>
    <col min="13" max="13" width="17.28515625" style="25" hidden="1" customWidth="1"/>
    <col min="14" max="14" width="14.140625" customWidth="1"/>
    <col min="15" max="15" width="15.28515625" customWidth="1"/>
    <col min="257" max="257" width="90" customWidth="1"/>
    <col min="258" max="258" width="16.140625" customWidth="1"/>
    <col min="259" max="259" width="4.42578125" customWidth="1"/>
    <col min="260" max="260" width="3.42578125" bestFit="1" customWidth="1"/>
    <col min="261" max="261" width="3.85546875" bestFit="1" customWidth="1"/>
    <col min="262" max="262" width="14.7109375" customWidth="1"/>
    <col min="263" max="263" width="14.42578125" customWidth="1"/>
    <col min="264" max="264" width="15.85546875" customWidth="1"/>
    <col min="265" max="265" width="17.28515625" customWidth="1"/>
    <col min="267" max="267" width="9.42578125" bestFit="1" customWidth="1"/>
    <col min="513" max="513" width="90" customWidth="1"/>
    <col min="514" max="514" width="16.140625" customWidth="1"/>
    <col min="515" max="515" width="4.42578125" customWidth="1"/>
    <col min="516" max="516" width="3.42578125" bestFit="1" customWidth="1"/>
    <col min="517" max="517" width="3.85546875" bestFit="1" customWidth="1"/>
    <col min="518" max="518" width="14.7109375" customWidth="1"/>
    <col min="519" max="519" width="14.42578125" customWidth="1"/>
    <col min="520" max="520" width="15.85546875" customWidth="1"/>
    <col min="521" max="521" width="17.28515625" customWidth="1"/>
    <col min="523" max="523" width="9.42578125" bestFit="1" customWidth="1"/>
    <col min="769" max="769" width="90" customWidth="1"/>
    <col min="770" max="770" width="16.140625" customWidth="1"/>
    <col min="771" max="771" width="4.42578125" customWidth="1"/>
    <col min="772" max="772" width="3.42578125" bestFit="1" customWidth="1"/>
    <col min="773" max="773" width="3.85546875" bestFit="1" customWidth="1"/>
    <col min="774" max="774" width="14.7109375" customWidth="1"/>
    <col min="775" max="775" width="14.42578125" customWidth="1"/>
    <col min="776" max="776" width="15.85546875" customWidth="1"/>
    <col min="777" max="777" width="17.28515625" customWidth="1"/>
    <col min="779" max="779" width="9.42578125" bestFit="1" customWidth="1"/>
    <col min="1025" max="1025" width="90" customWidth="1"/>
    <col min="1026" max="1026" width="16.140625" customWidth="1"/>
    <col min="1027" max="1027" width="4.42578125" customWidth="1"/>
    <col min="1028" max="1028" width="3.42578125" bestFit="1" customWidth="1"/>
    <col min="1029" max="1029" width="3.85546875" bestFit="1" customWidth="1"/>
    <col min="1030" max="1030" width="14.7109375" customWidth="1"/>
    <col min="1031" max="1031" width="14.42578125" customWidth="1"/>
    <col min="1032" max="1032" width="15.85546875" customWidth="1"/>
    <col min="1033" max="1033" width="17.28515625" customWidth="1"/>
    <col min="1035" max="1035" width="9.42578125" bestFit="1" customWidth="1"/>
    <col min="1281" max="1281" width="90" customWidth="1"/>
    <col min="1282" max="1282" width="16.140625" customWidth="1"/>
    <col min="1283" max="1283" width="4.42578125" customWidth="1"/>
    <col min="1284" max="1284" width="3.42578125" bestFit="1" customWidth="1"/>
    <col min="1285" max="1285" width="3.85546875" bestFit="1" customWidth="1"/>
    <col min="1286" max="1286" width="14.7109375" customWidth="1"/>
    <col min="1287" max="1287" width="14.42578125" customWidth="1"/>
    <col min="1288" max="1288" width="15.85546875" customWidth="1"/>
    <col min="1289" max="1289" width="17.28515625" customWidth="1"/>
    <col min="1291" max="1291" width="9.42578125" bestFit="1" customWidth="1"/>
    <col min="1537" max="1537" width="90" customWidth="1"/>
    <col min="1538" max="1538" width="16.140625" customWidth="1"/>
    <col min="1539" max="1539" width="4.42578125" customWidth="1"/>
    <col min="1540" max="1540" width="3.42578125" bestFit="1" customWidth="1"/>
    <col min="1541" max="1541" width="3.85546875" bestFit="1" customWidth="1"/>
    <col min="1542" max="1542" width="14.7109375" customWidth="1"/>
    <col min="1543" max="1543" width="14.42578125" customWidth="1"/>
    <col min="1544" max="1544" width="15.85546875" customWidth="1"/>
    <col min="1545" max="1545" width="17.28515625" customWidth="1"/>
    <col min="1547" max="1547" width="9.42578125" bestFit="1" customWidth="1"/>
    <col min="1793" max="1793" width="90" customWidth="1"/>
    <col min="1794" max="1794" width="16.140625" customWidth="1"/>
    <col min="1795" max="1795" width="4.42578125" customWidth="1"/>
    <col min="1796" max="1796" width="3.42578125" bestFit="1" customWidth="1"/>
    <col min="1797" max="1797" width="3.85546875" bestFit="1" customWidth="1"/>
    <col min="1798" max="1798" width="14.7109375" customWidth="1"/>
    <col min="1799" max="1799" width="14.42578125" customWidth="1"/>
    <col min="1800" max="1800" width="15.85546875" customWidth="1"/>
    <col min="1801" max="1801" width="17.28515625" customWidth="1"/>
    <col min="1803" max="1803" width="9.42578125" bestFit="1" customWidth="1"/>
    <col min="2049" max="2049" width="90" customWidth="1"/>
    <col min="2050" max="2050" width="16.140625" customWidth="1"/>
    <col min="2051" max="2051" width="4.42578125" customWidth="1"/>
    <col min="2052" max="2052" width="3.42578125" bestFit="1" customWidth="1"/>
    <col min="2053" max="2053" width="3.85546875" bestFit="1" customWidth="1"/>
    <col min="2054" max="2054" width="14.7109375" customWidth="1"/>
    <col min="2055" max="2055" width="14.42578125" customWidth="1"/>
    <col min="2056" max="2056" width="15.85546875" customWidth="1"/>
    <col min="2057" max="2057" width="17.28515625" customWidth="1"/>
    <col min="2059" max="2059" width="9.42578125" bestFit="1" customWidth="1"/>
    <col min="2305" max="2305" width="90" customWidth="1"/>
    <col min="2306" max="2306" width="16.140625" customWidth="1"/>
    <col min="2307" max="2307" width="4.42578125" customWidth="1"/>
    <col min="2308" max="2308" width="3.42578125" bestFit="1" customWidth="1"/>
    <col min="2309" max="2309" width="3.85546875" bestFit="1" customWidth="1"/>
    <col min="2310" max="2310" width="14.7109375" customWidth="1"/>
    <col min="2311" max="2311" width="14.42578125" customWidth="1"/>
    <col min="2312" max="2312" width="15.85546875" customWidth="1"/>
    <col min="2313" max="2313" width="17.28515625" customWidth="1"/>
    <col min="2315" max="2315" width="9.42578125" bestFit="1" customWidth="1"/>
    <col min="2561" max="2561" width="90" customWidth="1"/>
    <col min="2562" max="2562" width="16.140625" customWidth="1"/>
    <col min="2563" max="2563" width="4.42578125" customWidth="1"/>
    <col min="2564" max="2564" width="3.42578125" bestFit="1" customWidth="1"/>
    <col min="2565" max="2565" width="3.85546875" bestFit="1" customWidth="1"/>
    <col min="2566" max="2566" width="14.7109375" customWidth="1"/>
    <col min="2567" max="2567" width="14.42578125" customWidth="1"/>
    <col min="2568" max="2568" width="15.85546875" customWidth="1"/>
    <col min="2569" max="2569" width="17.28515625" customWidth="1"/>
    <col min="2571" max="2571" width="9.42578125" bestFit="1" customWidth="1"/>
    <col min="2817" max="2817" width="90" customWidth="1"/>
    <col min="2818" max="2818" width="16.140625" customWidth="1"/>
    <col min="2819" max="2819" width="4.42578125" customWidth="1"/>
    <col min="2820" max="2820" width="3.42578125" bestFit="1" customWidth="1"/>
    <col min="2821" max="2821" width="3.85546875" bestFit="1" customWidth="1"/>
    <col min="2822" max="2822" width="14.7109375" customWidth="1"/>
    <col min="2823" max="2823" width="14.42578125" customWidth="1"/>
    <col min="2824" max="2824" width="15.85546875" customWidth="1"/>
    <col min="2825" max="2825" width="17.28515625" customWidth="1"/>
    <col min="2827" max="2827" width="9.42578125" bestFit="1" customWidth="1"/>
    <col min="3073" max="3073" width="90" customWidth="1"/>
    <col min="3074" max="3074" width="16.140625" customWidth="1"/>
    <col min="3075" max="3075" width="4.42578125" customWidth="1"/>
    <col min="3076" max="3076" width="3.42578125" bestFit="1" customWidth="1"/>
    <col min="3077" max="3077" width="3.85546875" bestFit="1" customWidth="1"/>
    <col min="3078" max="3078" width="14.7109375" customWidth="1"/>
    <col min="3079" max="3079" width="14.42578125" customWidth="1"/>
    <col min="3080" max="3080" width="15.85546875" customWidth="1"/>
    <col min="3081" max="3081" width="17.28515625" customWidth="1"/>
    <col min="3083" max="3083" width="9.42578125" bestFit="1" customWidth="1"/>
    <col min="3329" max="3329" width="90" customWidth="1"/>
    <col min="3330" max="3330" width="16.140625" customWidth="1"/>
    <col min="3331" max="3331" width="4.42578125" customWidth="1"/>
    <col min="3332" max="3332" width="3.42578125" bestFit="1" customWidth="1"/>
    <col min="3333" max="3333" width="3.85546875" bestFit="1" customWidth="1"/>
    <col min="3334" max="3334" width="14.7109375" customWidth="1"/>
    <col min="3335" max="3335" width="14.42578125" customWidth="1"/>
    <col min="3336" max="3336" width="15.85546875" customWidth="1"/>
    <col min="3337" max="3337" width="17.28515625" customWidth="1"/>
    <col min="3339" max="3339" width="9.42578125" bestFit="1" customWidth="1"/>
    <col min="3585" max="3585" width="90" customWidth="1"/>
    <col min="3586" max="3586" width="16.140625" customWidth="1"/>
    <col min="3587" max="3587" width="4.42578125" customWidth="1"/>
    <col min="3588" max="3588" width="3.42578125" bestFit="1" customWidth="1"/>
    <col min="3589" max="3589" width="3.85546875" bestFit="1" customWidth="1"/>
    <col min="3590" max="3590" width="14.7109375" customWidth="1"/>
    <col min="3591" max="3591" width="14.42578125" customWidth="1"/>
    <col min="3592" max="3592" width="15.85546875" customWidth="1"/>
    <col min="3593" max="3593" width="17.28515625" customWidth="1"/>
    <col min="3595" max="3595" width="9.42578125" bestFit="1" customWidth="1"/>
    <col min="3841" max="3841" width="90" customWidth="1"/>
    <col min="3842" max="3842" width="16.140625" customWidth="1"/>
    <col min="3843" max="3843" width="4.42578125" customWidth="1"/>
    <col min="3844" max="3844" width="3.42578125" bestFit="1" customWidth="1"/>
    <col min="3845" max="3845" width="3.85546875" bestFit="1" customWidth="1"/>
    <col min="3846" max="3846" width="14.7109375" customWidth="1"/>
    <col min="3847" max="3847" width="14.42578125" customWidth="1"/>
    <col min="3848" max="3848" width="15.85546875" customWidth="1"/>
    <col min="3849" max="3849" width="17.28515625" customWidth="1"/>
    <col min="3851" max="3851" width="9.42578125" bestFit="1" customWidth="1"/>
    <col min="4097" max="4097" width="90" customWidth="1"/>
    <col min="4098" max="4098" width="16.140625" customWidth="1"/>
    <col min="4099" max="4099" width="4.42578125" customWidth="1"/>
    <col min="4100" max="4100" width="3.42578125" bestFit="1" customWidth="1"/>
    <col min="4101" max="4101" width="3.85546875" bestFit="1" customWidth="1"/>
    <col min="4102" max="4102" width="14.7109375" customWidth="1"/>
    <col min="4103" max="4103" width="14.42578125" customWidth="1"/>
    <col min="4104" max="4104" width="15.85546875" customWidth="1"/>
    <col min="4105" max="4105" width="17.28515625" customWidth="1"/>
    <col min="4107" max="4107" width="9.42578125" bestFit="1" customWidth="1"/>
    <col min="4353" max="4353" width="90" customWidth="1"/>
    <col min="4354" max="4354" width="16.140625" customWidth="1"/>
    <col min="4355" max="4355" width="4.42578125" customWidth="1"/>
    <col min="4356" max="4356" width="3.42578125" bestFit="1" customWidth="1"/>
    <col min="4357" max="4357" width="3.85546875" bestFit="1" customWidth="1"/>
    <col min="4358" max="4358" width="14.7109375" customWidth="1"/>
    <col min="4359" max="4359" width="14.42578125" customWidth="1"/>
    <col min="4360" max="4360" width="15.85546875" customWidth="1"/>
    <col min="4361" max="4361" width="17.28515625" customWidth="1"/>
    <col min="4363" max="4363" width="9.42578125" bestFit="1" customWidth="1"/>
    <col min="4609" max="4609" width="90" customWidth="1"/>
    <col min="4610" max="4610" width="16.140625" customWidth="1"/>
    <col min="4611" max="4611" width="4.42578125" customWidth="1"/>
    <col min="4612" max="4612" width="3.42578125" bestFit="1" customWidth="1"/>
    <col min="4613" max="4613" width="3.85546875" bestFit="1" customWidth="1"/>
    <col min="4614" max="4614" width="14.7109375" customWidth="1"/>
    <col min="4615" max="4615" width="14.42578125" customWidth="1"/>
    <col min="4616" max="4616" width="15.85546875" customWidth="1"/>
    <col min="4617" max="4617" width="17.28515625" customWidth="1"/>
    <col min="4619" max="4619" width="9.42578125" bestFit="1" customWidth="1"/>
    <col min="4865" max="4865" width="90" customWidth="1"/>
    <col min="4866" max="4866" width="16.140625" customWidth="1"/>
    <col min="4867" max="4867" width="4.42578125" customWidth="1"/>
    <col min="4868" max="4868" width="3.42578125" bestFit="1" customWidth="1"/>
    <col min="4869" max="4869" width="3.85546875" bestFit="1" customWidth="1"/>
    <col min="4870" max="4870" width="14.7109375" customWidth="1"/>
    <col min="4871" max="4871" width="14.42578125" customWidth="1"/>
    <col min="4872" max="4872" width="15.85546875" customWidth="1"/>
    <col min="4873" max="4873" width="17.28515625" customWidth="1"/>
    <col min="4875" max="4875" width="9.42578125" bestFit="1" customWidth="1"/>
    <col min="5121" max="5121" width="90" customWidth="1"/>
    <col min="5122" max="5122" width="16.140625" customWidth="1"/>
    <col min="5123" max="5123" width="4.42578125" customWidth="1"/>
    <col min="5124" max="5124" width="3.42578125" bestFit="1" customWidth="1"/>
    <col min="5125" max="5125" width="3.85546875" bestFit="1" customWidth="1"/>
    <col min="5126" max="5126" width="14.7109375" customWidth="1"/>
    <col min="5127" max="5127" width="14.42578125" customWidth="1"/>
    <col min="5128" max="5128" width="15.85546875" customWidth="1"/>
    <col min="5129" max="5129" width="17.28515625" customWidth="1"/>
    <col min="5131" max="5131" width="9.42578125" bestFit="1" customWidth="1"/>
    <col min="5377" max="5377" width="90" customWidth="1"/>
    <col min="5378" max="5378" width="16.140625" customWidth="1"/>
    <col min="5379" max="5379" width="4.42578125" customWidth="1"/>
    <col min="5380" max="5380" width="3.42578125" bestFit="1" customWidth="1"/>
    <col min="5381" max="5381" width="3.85546875" bestFit="1" customWidth="1"/>
    <col min="5382" max="5382" width="14.7109375" customWidth="1"/>
    <col min="5383" max="5383" width="14.42578125" customWidth="1"/>
    <col min="5384" max="5384" width="15.85546875" customWidth="1"/>
    <col min="5385" max="5385" width="17.28515625" customWidth="1"/>
    <col min="5387" max="5387" width="9.42578125" bestFit="1" customWidth="1"/>
    <col min="5633" max="5633" width="90" customWidth="1"/>
    <col min="5634" max="5634" width="16.140625" customWidth="1"/>
    <col min="5635" max="5635" width="4.42578125" customWidth="1"/>
    <col min="5636" max="5636" width="3.42578125" bestFit="1" customWidth="1"/>
    <col min="5637" max="5637" width="3.85546875" bestFit="1" customWidth="1"/>
    <col min="5638" max="5638" width="14.7109375" customWidth="1"/>
    <col min="5639" max="5639" width="14.42578125" customWidth="1"/>
    <col min="5640" max="5640" width="15.85546875" customWidth="1"/>
    <col min="5641" max="5641" width="17.28515625" customWidth="1"/>
    <col min="5643" max="5643" width="9.42578125" bestFit="1" customWidth="1"/>
    <col min="5889" max="5889" width="90" customWidth="1"/>
    <col min="5890" max="5890" width="16.140625" customWidth="1"/>
    <col min="5891" max="5891" width="4.42578125" customWidth="1"/>
    <col min="5892" max="5892" width="3.42578125" bestFit="1" customWidth="1"/>
    <col min="5893" max="5893" width="3.85546875" bestFit="1" customWidth="1"/>
    <col min="5894" max="5894" width="14.7109375" customWidth="1"/>
    <col min="5895" max="5895" width="14.42578125" customWidth="1"/>
    <col min="5896" max="5896" width="15.85546875" customWidth="1"/>
    <col min="5897" max="5897" width="17.28515625" customWidth="1"/>
    <col min="5899" max="5899" width="9.42578125" bestFit="1" customWidth="1"/>
    <col min="6145" max="6145" width="90" customWidth="1"/>
    <col min="6146" max="6146" width="16.140625" customWidth="1"/>
    <col min="6147" max="6147" width="4.42578125" customWidth="1"/>
    <col min="6148" max="6148" width="3.42578125" bestFit="1" customWidth="1"/>
    <col min="6149" max="6149" width="3.85546875" bestFit="1" customWidth="1"/>
    <col min="6150" max="6150" width="14.7109375" customWidth="1"/>
    <col min="6151" max="6151" width="14.42578125" customWidth="1"/>
    <col min="6152" max="6152" width="15.85546875" customWidth="1"/>
    <col min="6153" max="6153" width="17.28515625" customWidth="1"/>
    <col min="6155" max="6155" width="9.42578125" bestFit="1" customWidth="1"/>
    <col min="6401" max="6401" width="90" customWidth="1"/>
    <col min="6402" max="6402" width="16.140625" customWidth="1"/>
    <col min="6403" max="6403" width="4.42578125" customWidth="1"/>
    <col min="6404" max="6404" width="3.42578125" bestFit="1" customWidth="1"/>
    <col min="6405" max="6405" width="3.85546875" bestFit="1" customWidth="1"/>
    <col min="6406" max="6406" width="14.7109375" customWidth="1"/>
    <col min="6407" max="6407" width="14.42578125" customWidth="1"/>
    <col min="6408" max="6408" width="15.85546875" customWidth="1"/>
    <col min="6409" max="6409" width="17.28515625" customWidth="1"/>
    <col min="6411" max="6411" width="9.42578125" bestFit="1" customWidth="1"/>
    <col min="6657" max="6657" width="90" customWidth="1"/>
    <col min="6658" max="6658" width="16.140625" customWidth="1"/>
    <col min="6659" max="6659" width="4.42578125" customWidth="1"/>
    <col min="6660" max="6660" width="3.42578125" bestFit="1" customWidth="1"/>
    <col min="6661" max="6661" width="3.85546875" bestFit="1" customWidth="1"/>
    <col min="6662" max="6662" width="14.7109375" customWidth="1"/>
    <col min="6663" max="6663" width="14.42578125" customWidth="1"/>
    <col min="6664" max="6664" width="15.85546875" customWidth="1"/>
    <col min="6665" max="6665" width="17.28515625" customWidth="1"/>
    <col min="6667" max="6667" width="9.42578125" bestFit="1" customWidth="1"/>
    <col min="6913" max="6913" width="90" customWidth="1"/>
    <col min="6914" max="6914" width="16.140625" customWidth="1"/>
    <col min="6915" max="6915" width="4.42578125" customWidth="1"/>
    <col min="6916" max="6916" width="3.42578125" bestFit="1" customWidth="1"/>
    <col min="6917" max="6917" width="3.85546875" bestFit="1" customWidth="1"/>
    <col min="6918" max="6918" width="14.7109375" customWidth="1"/>
    <col min="6919" max="6919" width="14.42578125" customWidth="1"/>
    <col min="6920" max="6920" width="15.85546875" customWidth="1"/>
    <col min="6921" max="6921" width="17.28515625" customWidth="1"/>
    <col min="6923" max="6923" width="9.42578125" bestFit="1" customWidth="1"/>
    <col min="7169" max="7169" width="90" customWidth="1"/>
    <col min="7170" max="7170" width="16.140625" customWidth="1"/>
    <col min="7171" max="7171" width="4.42578125" customWidth="1"/>
    <col min="7172" max="7172" width="3.42578125" bestFit="1" customWidth="1"/>
    <col min="7173" max="7173" width="3.85546875" bestFit="1" customWidth="1"/>
    <col min="7174" max="7174" width="14.7109375" customWidth="1"/>
    <col min="7175" max="7175" width="14.42578125" customWidth="1"/>
    <col min="7176" max="7176" width="15.85546875" customWidth="1"/>
    <col min="7177" max="7177" width="17.28515625" customWidth="1"/>
    <col min="7179" max="7179" width="9.42578125" bestFit="1" customWidth="1"/>
    <col min="7425" max="7425" width="90" customWidth="1"/>
    <col min="7426" max="7426" width="16.140625" customWidth="1"/>
    <col min="7427" max="7427" width="4.42578125" customWidth="1"/>
    <col min="7428" max="7428" width="3.42578125" bestFit="1" customWidth="1"/>
    <col min="7429" max="7429" width="3.85546875" bestFit="1" customWidth="1"/>
    <col min="7430" max="7430" width="14.7109375" customWidth="1"/>
    <col min="7431" max="7431" width="14.42578125" customWidth="1"/>
    <col min="7432" max="7432" width="15.85546875" customWidth="1"/>
    <col min="7433" max="7433" width="17.28515625" customWidth="1"/>
    <col min="7435" max="7435" width="9.42578125" bestFit="1" customWidth="1"/>
    <col min="7681" max="7681" width="90" customWidth="1"/>
    <col min="7682" max="7682" width="16.140625" customWidth="1"/>
    <col min="7683" max="7683" width="4.42578125" customWidth="1"/>
    <col min="7684" max="7684" width="3.42578125" bestFit="1" customWidth="1"/>
    <col min="7685" max="7685" width="3.85546875" bestFit="1" customWidth="1"/>
    <col min="7686" max="7686" width="14.7109375" customWidth="1"/>
    <col min="7687" max="7687" width="14.42578125" customWidth="1"/>
    <col min="7688" max="7688" width="15.85546875" customWidth="1"/>
    <col min="7689" max="7689" width="17.28515625" customWidth="1"/>
    <col min="7691" max="7691" width="9.42578125" bestFit="1" customWidth="1"/>
    <col min="7937" max="7937" width="90" customWidth="1"/>
    <col min="7938" max="7938" width="16.140625" customWidth="1"/>
    <col min="7939" max="7939" width="4.42578125" customWidth="1"/>
    <col min="7940" max="7940" width="3.42578125" bestFit="1" customWidth="1"/>
    <col min="7941" max="7941" width="3.85546875" bestFit="1" customWidth="1"/>
    <col min="7942" max="7942" width="14.7109375" customWidth="1"/>
    <col min="7943" max="7943" width="14.42578125" customWidth="1"/>
    <col min="7944" max="7944" width="15.85546875" customWidth="1"/>
    <col min="7945" max="7945" width="17.28515625" customWidth="1"/>
    <col min="7947" max="7947" width="9.42578125" bestFit="1" customWidth="1"/>
    <col min="8193" max="8193" width="90" customWidth="1"/>
    <col min="8194" max="8194" width="16.140625" customWidth="1"/>
    <col min="8195" max="8195" width="4.42578125" customWidth="1"/>
    <col min="8196" max="8196" width="3.42578125" bestFit="1" customWidth="1"/>
    <col min="8197" max="8197" width="3.85546875" bestFit="1" customWidth="1"/>
    <col min="8198" max="8198" width="14.7109375" customWidth="1"/>
    <col min="8199" max="8199" width="14.42578125" customWidth="1"/>
    <col min="8200" max="8200" width="15.85546875" customWidth="1"/>
    <col min="8201" max="8201" width="17.28515625" customWidth="1"/>
    <col min="8203" max="8203" width="9.42578125" bestFit="1" customWidth="1"/>
    <col min="8449" max="8449" width="90" customWidth="1"/>
    <col min="8450" max="8450" width="16.140625" customWidth="1"/>
    <col min="8451" max="8451" width="4.42578125" customWidth="1"/>
    <col min="8452" max="8452" width="3.42578125" bestFit="1" customWidth="1"/>
    <col min="8453" max="8453" width="3.85546875" bestFit="1" customWidth="1"/>
    <col min="8454" max="8454" width="14.7109375" customWidth="1"/>
    <col min="8455" max="8455" width="14.42578125" customWidth="1"/>
    <col min="8456" max="8456" width="15.85546875" customWidth="1"/>
    <col min="8457" max="8457" width="17.28515625" customWidth="1"/>
    <col min="8459" max="8459" width="9.42578125" bestFit="1" customWidth="1"/>
    <col min="8705" max="8705" width="90" customWidth="1"/>
    <col min="8706" max="8706" width="16.140625" customWidth="1"/>
    <col min="8707" max="8707" width="4.42578125" customWidth="1"/>
    <col min="8708" max="8708" width="3.42578125" bestFit="1" customWidth="1"/>
    <col min="8709" max="8709" width="3.85546875" bestFit="1" customWidth="1"/>
    <col min="8710" max="8710" width="14.7109375" customWidth="1"/>
    <col min="8711" max="8711" width="14.42578125" customWidth="1"/>
    <col min="8712" max="8712" width="15.85546875" customWidth="1"/>
    <col min="8713" max="8713" width="17.28515625" customWidth="1"/>
    <col min="8715" max="8715" width="9.42578125" bestFit="1" customWidth="1"/>
    <col min="8961" max="8961" width="90" customWidth="1"/>
    <col min="8962" max="8962" width="16.140625" customWidth="1"/>
    <col min="8963" max="8963" width="4.42578125" customWidth="1"/>
    <col min="8964" max="8964" width="3.42578125" bestFit="1" customWidth="1"/>
    <col min="8965" max="8965" width="3.85546875" bestFit="1" customWidth="1"/>
    <col min="8966" max="8966" width="14.7109375" customWidth="1"/>
    <col min="8967" max="8967" width="14.42578125" customWidth="1"/>
    <col min="8968" max="8968" width="15.85546875" customWidth="1"/>
    <col min="8969" max="8969" width="17.28515625" customWidth="1"/>
    <col min="8971" max="8971" width="9.42578125" bestFit="1" customWidth="1"/>
    <col min="9217" max="9217" width="90" customWidth="1"/>
    <col min="9218" max="9218" width="16.140625" customWidth="1"/>
    <col min="9219" max="9219" width="4.42578125" customWidth="1"/>
    <col min="9220" max="9220" width="3.42578125" bestFit="1" customWidth="1"/>
    <col min="9221" max="9221" width="3.85546875" bestFit="1" customWidth="1"/>
    <col min="9222" max="9222" width="14.7109375" customWidth="1"/>
    <col min="9223" max="9223" width="14.42578125" customWidth="1"/>
    <col min="9224" max="9224" width="15.85546875" customWidth="1"/>
    <col min="9225" max="9225" width="17.28515625" customWidth="1"/>
    <col min="9227" max="9227" width="9.42578125" bestFit="1" customWidth="1"/>
    <col min="9473" max="9473" width="90" customWidth="1"/>
    <col min="9474" max="9474" width="16.140625" customWidth="1"/>
    <col min="9475" max="9475" width="4.42578125" customWidth="1"/>
    <col min="9476" max="9476" width="3.42578125" bestFit="1" customWidth="1"/>
    <col min="9477" max="9477" width="3.85546875" bestFit="1" customWidth="1"/>
    <col min="9478" max="9478" width="14.7109375" customWidth="1"/>
    <col min="9479" max="9479" width="14.42578125" customWidth="1"/>
    <col min="9480" max="9480" width="15.85546875" customWidth="1"/>
    <col min="9481" max="9481" width="17.28515625" customWidth="1"/>
    <col min="9483" max="9483" width="9.42578125" bestFit="1" customWidth="1"/>
    <col min="9729" max="9729" width="90" customWidth="1"/>
    <col min="9730" max="9730" width="16.140625" customWidth="1"/>
    <col min="9731" max="9731" width="4.42578125" customWidth="1"/>
    <col min="9732" max="9732" width="3.42578125" bestFit="1" customWidth="1"/>
    <col min="9733" max="9733" width="3.85546875" bestFit="1" customWidth="1"/>
    <col min="9734" max="9734" width="14.7109375" customWidth="1"/>
    <col min="9735" max="9735" width="14.42578125" customWidth="1"/>
    <col min="9736" max="9736" width="15.85546875" customWidth="1"/>
    <col min="9737" max="9737" width="17.28515625" customWidth="1"/>
    <col min="9739" max="9739" width="9.42578125" bestFit="1" customWidth="1"/>
    <col min="9985" max="9985" width="90" customWidth="1"/>
    <col min="9986" max="9986" width="16.140625" customWidth="1"/>
    <col min="9987" max="9987" width="4.42578125" customWidth="1"/>
    <col min="9988" max="9988" width="3.42578125" bestFit="1" customWidth="1"/>
    <col min="9989" max="9989" width="3.85546875" bestFit="1" customWidth="1"/>
    <col min="9990" max="9990" width="14.7109375" customWidth="1"/>
    <col min="9991" max="9991" width="14.42578125" customWidth="1"/>
    <col min="9992" max="9992" width="15.85546875" customWidth="1"/>
    <col min="9993" max="9993" width="17.28515625" customWidth="1"/>
    <col min="9995" max="9995" width="9.42578125" bestFit="1" customWidth="1"/>
    <col min="10241" max="10241" width="90" customWidth="1"/>
    <col min="10242" max="10242" width="16.140625" customWidth="1"/>
    <col min="10243" max="10243" width="4.42578125" customWidth="1"/>
    <col min="10244" max="10244" width="3.42578125" bestFit="1" customWidth="1"/>
    <col min="10245" max="10245" width="3.85546875" bestFit="1" customWidth="1"/>
    <col min="10246" max="10246" width="14.7109375" customWidth="1"/>
    <col min="10247" max="10247" width="14.42578125" customWidth="1"/>
    <col min="10248" max="10248" width="15.85546875" customWidth="1"/>
    <col min="10249" max="10249" width="17.28515625" customWidth="1"/>
    <col min="10251" max="10251" width="9.42578125" bestFit="1" customWidth="1"/>
    <col min="10497" max="10497" width="90" customWidth="1"/>
    <col min="10498" max="10498" width="16.140625" customWidth="1"/>
    <col min="10499" max="10499" width="4.42578125" customWidth="1"/>
    <col min="10500" max="10500" width="3.42578125" bestFit="1" customWidth="1"/>
    <col min="10501" max="10501" width="3.85546875" bestFit="1" customWidth="1"/>
    <col min="10502" max="10502" width="14.7109375" customWidth="1"/>
    <col min="10503" max="10503" width="14.42578125" customWidth="1"/>
    <col min="10504" max="10504" width="15.85546875" customWidth="1"/>
    <col min="10505" max="10505" width="17.28515625" customWidth="1"/>
    <col min="10507" max="10507" width="9.42578125" bestFit="1" customWidth="1"/>
    <col min="10753" max="10753" width="90" customWidth="1"/>
    <col min="10754" max="10754" width="16.140625" customWidth="1"/>
    <col min="10755" max="10755" width="4.42578125" customWidth="1"/>
    <col min="10756" max="10756" width="3.42578125" bestFit="1" customWidth="1"/>
    <col min="10757" max="10757" width="3.85546875" bestFit="1" customWidth="1"/>
    <col min="10758" max="10758" width="14.7109375" customWidth="1"/>
    <col min="10759" max="10759" width="14.42578125" customWidth="1"/>
    <col min="10760" max="10760" width="15.85546875" customWidth="1"/>
    <col min="10761" max="10761" width="17.28515625" customWidth="1"/>
    <col min="10763" max="10763" width="9.42578125" bestFit="1" customWidth="1"/>
    <col min="11009" max="11009" width="90" customWidth="1"/>
    <col min="11010" max="11010" width="16.140625" customWidth="1"/>
    <col min="11011" max="11011" width="4.42578125" customWidth="1"/>
    <col min="11012" max="11012" width="3.42578125" bestFit="1" customWidth="1"/>
    <col min="11013" max="11013" width="3.85546875" bestFit="1" customWidth="1"/>
    <col min="11014" max="11014" width="14.7109375" customWidth="1"/>
    <col min="11015" max="11015" width="14.42578125" customWidth="1"/>
    <col min="11016" max="11016" width="15.85546875" customWidth="1"/>
    <col min="11017" max="11017" width="17.28515625" customWidth="1"/>
    <col min="11019" max="11019" width="9.42578125" bestFit="1" customWidth="1"/>
    <col min="11265" max="11265" width="90" customWidth="1"/>
    <col min="11266" max="11266" width="16.140625" customWidth="1"/>
    <col min="11267" max="11267" width="4.42578125" customWidth="1"/>
    <col min="11268" max="11268" width="3.42578125" bestFit="1" customWidth="1"/>
    <col min="11269" max="11269" width="3.85546875" bestFit="1" customWidth="1"/>
    <col min="11270" max="11270" width="14.7109375" customWidth="1"/>
    <col min="11271" max="11271" width="14.42578125" customWidth="1"/>
    <col min="11272" max="11272" width="15.85546875" customWidth="1"/>
    <col min="11273" max="11273" width="17.28515625" customWidth="1"/>
    <col min="11275" max="11275" width="9.42578125" bestFit="1" customWidth="1"/>
    <col min="11521" max="11521" width="90" customWidth="1"/>
    <col min="11522" max="11522" width="16.140625" customWidth="1"/>
    <col min="11523" max="11523" width="4.42578125" customWidth="1"/>
    <col min="11524" max="11524" width="3.42578125" bestFit="1" customWidth="1"/>
    <col min="11525" max="11525" width="3.85546875" bestFit="1" customWidth="1"/>
    <col min="11526" max="11526" width="14.7109375" customWidth="1"/>
    <col min="11527" max="11527" width="14.42578125" customWidth="1"/>
    <col min="11528" max="11528" width="15.85546875" customWidth="1"/>
    <col min="11529" max="11529" width="17.28515625" customWidth="1"/>
    <col min="11531" max="11531" width="9.42578125" bestFit="1" customWidth="1"/>
    <col min="11777" max="11777" width="90" customWidth="1"/>
    <col min="11778" max="11778" width="16.140625" customWidth="1"/>
    <col min="11779" max="11779" width="4.42578125" customWidth="1"/>
    <col min="11780" max="11780" width="3.42578125" bestFit="1" customWidth="1"/>
    <col min="11781" max="11781" width="3.85546875" bestFit="1" customWidth="1"/>
    <col min="11782" max="11782" width="14.7109375" customWidth="1"/>
    <col min="11783" max="11783" width="14.42578125" customWidth="1"/>
    <col min="11784" max="11784" width="15.85546875" customWidth="1"/>
    <col min="11785" max="11785" width="17.28515625" customWidth="1"/>
    <col min="11787" max="11787" width="9.42578125" bestFit="1" customWidth="1"/>
    <col min="12033" max="12033" width="90" customWidth="1"/>
    <col min="12034" max="12034" width="16.140625" customWidth="1"/>
    <col min="12035" max="12035" width="4.42578125" customWidth="1"/>
    <col min="12036" max="12036" width="3.42578125" bestFit="1" customWidth="1"/>
    <col min="12037" max="12037" width="3.85546875" bestFit="1" customWidth="1"/>
    <col min="12038" max="12038" width="14.7109375" customWidth="1"/>
    <col min="12039" max="12039" width="14.42578125" customWidth="1"/>
    <col min="12040" max="12040" width="15.85546875" customWidth="1"/>
    <col min="12041" max="12041" width="17.28515625" customWidth="1"/>
    <col min="12043" max="12043" width="9.42578125" bestFit="1" customWidth="1"/>
    <col min="12289" max="12289" width="90" customWidth="1"/>
    <col min="12290" max="12290" width="16.140625" customWidth="1"/>
    <col min="12291" max="12291" width="4.42578125" customWidth="1"/>
    <col min="12292" max="12292" width="3.42578125" bestFit="1" customWidth="1"/>
    <col min="12293" max="12293" width="3.85546875" bestFit="1" customWidth="1"/>
    <col min="12294" max="12294" width="14.7109375" customWidth="1"/>
    <col min="12295" max="12295" width="14.42578125" customWidth="1"/>
    <col min="12296" max="12296" width="15.85546875" customWidth="1"/>
    <col min="12297" max="12297" width="17.28515625" customWidth="1"/>
    <col min="12299" max="12299" width="9.42578125" bestFit="1" customWidth="1"/>
    <col min="12545" max="12545" width="90" customWidth="1"/>
    <col min="12546" max="12546" width="16.140625" customWidth="1"/>
    <col min="12547" max="12547" width="4.42578125" customWidth="1"/>
    <col min="12548" max="12548" width="3.42578125" bestFit="1" customWidth="1"/>
    <col min="12549" max="12549" width="3.85546875" bestFit="1" customWidth="1"/>
    <col min="12550" max="12550" width="14.7109375" customWidth="1"/>
    <col min="12551" max="12551" width="14.42578125" customWidth="1"/>
    <col min="12552" max="12552" width="15.85546875" customWidth="1"/>
    <col min="12553" max="12553" width="17.28515625" customWidth="1"/>
    <col min="12555" max="12555" width="9.42578125" bestFit="1" customWidth="1"/>
    <col min="12801" max="12801" width="90" customWidth="1"/>
    <col min="12802" max="12802" width="16.140625" customWidth="1"/>
    <col min="12803" max="12803" width="4.42578125" customWidth="1"/>
    <col min="12804" max="12804" width="3.42578125" bestFit="1" customWidth="1"/>
    <col min="12805" max="12805" width="3.85546875" bestFit="1" customWidth="1"/>
    <col min="12806" max="12806" width="14.7109375" customWidth="1"/>
    <col min="12807" max="12807" width="14.42578125" customWidth="1"/>
    <col min="12808" max="12808" width="15.85546875" customWidth="1"/>
    <col min="12809" max="12809" width="17.28515625" customWidth="1"/>
    <col min="12811" max="12811" width="9.42578125" bestFit="1" customWidth="1"/>
    <col min="13057" max="13057" width="90" customWidth="1"/>
    <col min="13058" max="13058" width="16.140625" customWidth="1"/>
    <col min="13059" max="13059" width="4.42578125" customWidth="1"/>
    <col min="13060" max="13060" width="3.42578125" bestFit="1" customWidth="1"/>
    <col min="13061" max="13061" width="3.85546875" bestFit="1" customWidth="1"/>
    <col min="13062" max="13062" width="14.7109375" customWidth="1"/>
    <col min="13063" max="13063" width="14.42578125" customWidth="1"/>
    <col min="13064" max="13064" width="15.85546875" customWidth="1"/>
    <col min="13065" max="13065" width="17.28515625" customWidth="1"/>
    <col min="13067" max="13067" width="9.42578125" bestFit="1" customWidth="1"/>
    <col min="13313" max="13313" width="90" customWidth="1"/>
    <col min="13314" max="13314" width="16.140625" customWidth="1"/>
    <col min="13315" max="13315" width="4.42578125" customWidth="1"/>
    <col min="13316" max="13316" width="3.42578125" bestFit="1" customWidth="1"/>
    <col min="13317" max="13317" width="3.85546875" bestFit="1" customWidth="1"/>
    <col min="13318" max="13318" width="14.7109375" customWidth="1"/>
    <col min="13319" max="13319" width="14.42578125" customWidth="1"/>
    <col min="13320" max="13320" width="15.85546875" customWidth="1"/>
    <col min="13321" max="13321" width="17.28515625" customWidth="1"/>
    <col min="13323" max="13323" width="9.42578125" bestFit="1" customWidth="1"/>
    <col min="13569" max="13569" width="90" customWidth="1"/>
    <col min="13570" max="13570" width="16.140625" customWidth="1"/>
    <col min="13571" max="13571" width="4.42578125" customWidth="1"/>
    <col min="13572" max="13572" width="3.42578125" bestFit="1" customWidth="1"/>
    <col min="13573" max="13573" width="3.85546875" bestFit="1" customWidth="1"/>
    <col min="13574" max="13574" width="14.7109375" customWidth="1"/>
    <col min="13575" max="13575" width="14.42578125" customWidth="1"/>
    <col min="13576" max="13576" width="15.85546875" customWidth="1"/>
    <col min="13577" max="13577" width="17.28515625" customWidth="1"/>
    <col min="13579" max="13579" width="9.42578125" bestFit="1" customWidth="1"/>
    <col min="13825" max="13825" width="90" customWidth="1"/>
    <col min="13826" max="13826" width="16.140625" customWidth="1"/>
    <col min="13827" max="13827" width="4.42578125" customWidth="1"/>
    <col min="13828" max="13828" width="3.42578125" bestFit="1" customWidth="1"/>
    <col min="13829" max="13829" width="3.85546875" bestFit="1" customWidth="1"/>
    <col min="13830" max="13830" width="14.7109375" customWidth="1"/>
    <col min="13831" max="13831" width="14.42578125" customWidth="1"/>
    <col min="13832" max="13832" width="15.85546875" customWidth="1"/>
    <col min="13833" max="13833" width="17.28515625" customWidth="1"/>
    <col min="13835" max="13835" width="9.42578125" bestFit="1" customWidth="1"/>
    <col min="14081" max="14081" width="90" customWidth="1"/>
    <col min="14082" max="14082" width="16.140625" customWidth="1"/>
    <col min="14083" max="14083" width="4.42578125" customWidth="1"/>
    <col min="14084" max="14084" width="3.42578125" bestFit="1" customWidth="1"/>
    <col min="14085" max="14085" width="3.85546875" bestFit="1" customWidth="1"/>
    <col min="14086" max="14086" width="14.7109375" customWidth="1"/>
    <col min="14087" max="14087" width="14.42578125" customWidth="1"/>
    <col min="14088" max="14088" width="15.85546875" customWidth="1"/>
    <col min="14089" max="14089" width="17.28515625" customWidth="1"/>
    <col min="14091" max="14091" width="9.42578125" bestFit="1" customWidth="1"/>
    <col min="14337" max="14337" width="90" customWidth="1"/>
    <col min="14338" max="14338" width="16.140625" customWidth="1"/>
    <col min="14339" max="14339" width="4.42578125" customWidth="1"/>
    <col min="14340" max="14340" width="3.42578125" bestFit="1" customWidth="1"/>
    <col min="14341" max="14341" width="3.85546875" bestFit="1" customWidth="1"/>
    <col min="14342" max="14342" width="14.7109375" customWidth="1"/>
    <col min="14343" max="14343" width="14.42578125" customWidth="1"/>
    <col min="14344" max="14344" width="15.85546875" customWidth="1"/>
    <col min="14345" max="14345" width="17.28515625" customWidth="1"/>
    <col min="14347" max="14347" width="9.42578125" bestFit="1" customWidth="1"/>
    <col min="14593" max="14593" width="90" customWidth="1"/>
    <col min="14594" max="14594" width="16.140625" customWidth="1"/>
    <col min="14595" max="14595" width="4.42578125" customWidth="1"/>
    <col min="14596" max="14596" width="3.42578125" bestFit="1" customWidth="1"/>
    <col min="14597" max="14597" width="3.85546875" bestFit="1" customWidth="1"/>
    <col min="14598" max="14598" width="14.7109375" customWidth="1"/>
    <col min="14599" max="14599" width="14.42578125" customWidth="1"/>
    <col min="14600" max="14600" width="15.85546875" customWidth="1"/>
    <col min="14601" max="14601" width="17.28515625" customWidth="1"/>
    <col min="14603" max="14603" width="9.42578125" bestFit="1" customWidth="1"/>
    <col min="14849" max="14849" width="90" customWidth="1"/>
    <col min="14850" max="14850" width="16.140625" customWidth="1"/>
    <col min="14851" max="14851" width="4.42578125" customWidth="1"/>
    <col min="14852" max="14852" width="3.42578125" bestFit="1" customWidth="1"/>
    <col min="14853" max="14853" width="3.85546875" bestFit="1" customWidth="1"/>
    <col min="14854" max="14854" width="14.7109375" customWidth="1"/>
    <col min="14855" max="14855" width="14.42578125" customWidth="1"/>
    <col min="14856" max="14856" width="15.85546875" customWidth="1"/>
    <col min="14857" max="14857" width="17.28515625" customWidth="1"/>
    <col min="14859" max="14859" width="9.42578125" bestFit="1" customWidth="1"/>
    <col min="15105" max="15105" width="90" customWidth="1"/>
    <col min="15106" max="15106" width="16.140625" customWidth="1"/>
    <col min="15107" max="15107" width="4.42578125" customWidth="1"/>
    <col min="15108" max="15108" width="3.42578125" bestFit="1" customWidth="1"/>
    <col min="15109" max="15109" width="3.85546875" bestFit="1" customWidth="1"/>
    <col min="15110" max="15110" width="14.7109375" customWidth="1"/>
    <col min="15111" max="15111" width="14.42578125" customWidth="1"/>
    <col min="15112" max="15112" width="15.85546875" customWidth="1"/>
    <col min="15113" max="15113" width="17.28515625" customWidth="1"/>
    <col min="15115" max="15115" width="9.42578125" bestFit="1" customWidth="1"/>
    <col min="15361" max="15361" width="90" customWidth="1"/>
    <col min="15362" max="15362" width="16.140625" customWidth="1"/>
    <col min="15363" max="15363" width="4.42578125" customWidth="1"/>
    <col min="15364" max="15364" width="3.42578125" bestFit="1" customWidth="1"/>
    <col min="15365" max="15365" width="3.85546875" bestFit="1" customWidth="1"/>
    <col min="15366" max="15366" width="14.7109375" customWidth="1"/>
    <col min="15367" max="15367" width="14.42578125" customWidth="1"/>
    <col min="15368" max="15368" width="15.85546875" customWidth="1"/>
    <col min="15369" max="15369" width="17.28515625" customWidth="1"/>
    <col min="15371" max="15371" width="9.42578125" bestFit="1" customWidth="1"/>
    <col min="15617" max="15617" width="90" customWidth="1"/>
    <col min="15618" max="15618" width="16.140625" customWidth="1"/>
    <col min="15619" max="15619" width="4.42578125" customWidth="1"/>
    <col min="15620" max="15620" width="3.42578125" bestFit="1" customWidth="1"/>
    <col min="15621" max="15621" width="3.85546875" bestFit="1" customWidth="1"/>
    <col min="15622" max="15622" width="14.7109375" customWidth="1"/>
    <col min="15623" max="15623" width="14.42578125" customWidth="1"/>
    <col min="15624" max="15624" width="15.85546875" customWidth="1"/>
    <col min="15625" max="15625" width="17.28515625" customWidth="1"/>
    <col min="15627" max="15627" width="9.42578125" bestFit="1" customWidth="1"/>
    <col min="15873" max="15873" width="90" customWidth="1"/>
    <col min="15874" max="15874" width="16.140625" customWidth="1"/>
    <col min="15875" max="15875" width="4.42578125" customWidth="1"/>
    <col min="15876" max="15876" width="3.42578125" bestFit="1" customWidth="1"/>
    <col min="15877" max="15877" width="3.85546875" bestFit="1" customWidth="1"/>
    <col min="15878" max="15878" width="14.7109375" customWidth="1"/>
    <col min="15879" max="15879" width="14.42578125" customWidth="1"/>
    <col min="15880" max="15880" width="15.85546875" customWidth="1"/>
    <col min="15881" max="15881" width="17.28515625" customWidth="1"/>
    <col min="15883" max="15883" width="9.42578125" bestFit="1" customWidth="1"/>
    <col min="16129" max="16129" width="90" customWidth="1"/>
    <col min="16130" max="16130" width="16.140625" customWidth="1"/>
    <col min="16131" max="16131" width="4.42578125" customWidth="1"/>
    <col min="16132" max="16132" width="3.42578125" bestFit="1" customWidth="1"/>
    <col min="16133" max="16133" width="3.85546875" bestFit="1" customWidth="1"/>
    <col min="16134" max="16134" width="14.7109375" customWidth="1"/>
    <col min="16135" max="16135" width="14.42578125" customWidth="1"/>
    <col min="16136" max="16136" width="15.85546875" customWidth="1"/>
    <col min="16137" max="16137" width="17.28515625" customWidth="1"/>
    <col min="16139" max="16139" width="9.42578125" bestFit="1" customWidth="1"/>
  </cols>
  <sheetData>
    <row r="1" spans="1:16" s="25" customFormat="1" ht="15.75" customHeight="1">
      <c r="A1" s="224"/>
      <c r="B1" s="224"/>
      <c r="C1" s="224"/>
      <c r="D1" s="224"/>
      <c r="E1" s="224"/>
      <c r="F1" s="224"/>
      <c r="G1" s="224"/>
      <c r="H1" s="224"/>
      <c r="J1" s="208" t="s">
        <v>1143</v>
      </c>
    </row>
    <row r="2" spans="1:16" s="25" customFormat="1" ht="15.75" customHeight="1">
      <c r="A2" s="224"/>
      <c r="B2" s="224"/>
      <c r="C2" s="224"/>
      <c r="D2" s="224"/>
      <c r="E2" s="224"/>
      <c r="F2" s="224"/>
      <c r="G2" s="224"/>
      <c r="H2" s="224"/>
      <c r="J2" s="209" t="s">
        <v>262</v>
      </c>
    </row>
    <row r="3" spans="1:16" s="25" customFormat="1" ht="15.75" customHeight="1">
      <c r="A3" s="224"/>
      <c r="B3" s="224"/>
      <c r="C3" s="224"/>
      <c r="D3" s="224"/>
      <c r="E3" s="224"/>
      <c r="F3" s="224"/>
      <c r="G3" s="224"/>
      <c r="H3" s="224"/>
      <c r="J3" s="209" t="s">
        <v>1</v>
      </c>
    </row>
    <row r="4" spans="1:16" s="25" customFormat="1" ht="15.75" customHeight="1">
      <c r="A4" s="224"/>
      <c r="B4" s="224"/>
      <c r="C4" s="224"/>
      <c r="D4" s="224"/>
      <c r="E4" s="224"/>
      <c r="F4" s="224"/>
      <c r="G4" s="224"/>
      <c r="H4" s="224"/>
      <c r="J4" s="208" t="s">
        <v>1147</v>
      </c>
    </row>
    <row r="5" spans="1:16" s="25" customFormat="1">
      <c r="B5" s="59"/>
      <c r="C5" s="59"/>
      <c r="D5" s="59"/>
      <c r="E5" s="59"/>
      <c r="F5" s="23"/>
      <c r="G5" s="23"/>
      <c r="H5" s="23"/>
      <c r="I5" s="23"/>
    </row>
    <row r="6" spans="1:16" s="25" customFormat="1" ht="54" customHeight="1">
      <c r="A6" s="234" t="s">
        <v>1144</v>
      </c>
      <c r="B6" s="234"/>
      <c r="C6" s="234"/>
      <c r="D6" s="234"/>
      <c r="E6" s="234"/>
      <c r="F6" s="234"/>
      <c r="G6" s="234"/>
      <c r="H6" s="234"/>
      <c r="I6" s="234"/>
      <c r="J6" s="234"/>
    </row>
    <row r="7" spans="1:16" s="25" customFormat="1">
      <c r="B7" s="59"/>
      <c r="C7" s="59"/>
      <c r="D7" s="59"/>
      <c r="E7" s="59"/>
      <c r="F7" s="23"/>
      <c r="G7" s="23"/>
      <c r="H7" s="23"/>
      <c r="J7" s="44" t="s">
        <v>263</v>
      </c>
    </row>
    <row r="8" spans="1:16" s="25" customFormat="1" ht="78.75">
      <c r="A8" s="65" t="s">
        <v>264</v>
      </c>
      <c r="B8" s="167" t="s">
        <v>268</v>
      </c>
      <c r="C8" s="65" t="s">
        <v>269</v>
      </c>
      <c r="D8" s="167" t="s">
        <v>266</v>
      </c>
      <c r="E8" s="167" t="s">
        <v>267</v>
      </c>
      <c r="F8" s="65" t="s">
        <v>1137</v>
      </c>
      <c r="G8" s="65" t="s">
        <v>780</v>
      </c>
      <c r="H8" s="65" t="s">
        <v>781</v>
      </c>
      <c r="I8" s="65" t="s">
        <v>782</v>
      </c>
      <c r="J8" s="65" t="s">
        <v>1138</v>
      </c>
      <c r="K8" s="65" t="s">
        <v>780</v>
      </c>
      <c r="L8" s="65" t="s">
        <v>781</v>
      </c>
      <c r="M8" s="65" t="s">
        <v>782</v>
      </c>
    </row>
    <row r="9" spans="1:16" s="25" customFormat="1" ht="15.75">
      <c r="A9" s="168">
        <v>1</v>
      </c>
      <c r="B9" s="168">
        <v>2</v>
      </c>
      <c r="C9" s="168">
        <v>3</v>
      </c>
      <c r="D9" s="169" t="s">
        <v>783</v>
      </c>
      <c r="E9" s="169" t="s">
        <v>784</v>
      </c>
      <c r="F9" s="168">
        <v>6</v>
      </c>
      <c r="G9" s="168"/>
      <c r="H9" s="168"/>
      <c r="I9" s="168"/>
      <c r="J9" s="168">
        <v>7</v>
      </c>
      <c r="K9" s="168"/>
      <c r="L9" s="168"/>
      <c r="M9" s="168"/>
    </row>
    <row r="10" spans="1:16" s="25" customFormat="1" ht="15.75">
      <c r="A10" s="170" t="s">
        <v>785</v>
      </c>
      <c r="B10" s="168"/>
      <c r="C10" s="100"/>
      <c r="D10" s="169"/>
      <c r="E10" s="169"/>
      <c r="F10" s="161">
        <f t="shared" ref="F10:F72" si="0">G10+H10+I10</f>
        <v>2215655.2000000002</v>
      </c>
      <c r="G10" s="161">
        <f>G11+G238</f>
        <v>28586</v>
      </c>
      <c r="H10" s="161">
        <f>H11+H238</f>
        <v>863078.9</v>
      </c>
      <c r="I10" s="161">
        <f>I11+I238</f>
        <v>1323990.3</v>
      </c>
      <c r="J10" s="161">
        <f t="shared" ref="J10:J15" si="1">K10+L10+M10</f>
        <v>2091283.0000000005</v>
      </c>
      <c r="K10" s="161">
        <f>K11+K238</f>
        <v>24039.3</v>
      </c>
      <c r="L10" s="161">
        <f>L11+L238</f>
        <v>825291.10000000021</v>
      </c>
      <c r="M10" s="161">
        <f>M11+M238</f>
        <v>1241952.6000000001</v>
      </c>
      <c r="O10" s="227"/>
      <c r="P10" s="227"/>
    </row>
    <row r="11" spans="1:16" s="25" customFormat="1" ht="15.75">
      <c r="A11" s="170" t="s">
        <v>786</v>
      </c>
      <c r="B11" s="169"/>
      <c r="C11" s="168"/>
      <c r="D11" s="169"/>
      <c r="E11" s="169"/>
      <c r="F11" s="161">
        <f t="shared" si="0"/>
        <v>1867912.6</v>
      </c>
      <c r="G11" s="161">
        <f>G12+G15+G102+G106+G122+G145+G164+G208+G219+G234</f>
        <v>24091.8</v>
      </c>
      <c r="H11" s="161">
        <f>H12+H15+H102+H106+H122+H145+H164+H208+H219+H234</f>
        <v>841991.3</v>
      </c>
      <c r="I11" s="161">
        <f>I12+I15+I102+I106+I122+I145+I164+I208+I219+I234</f>
        <v>1001829.5000000001</v>
      </c>
      <c r="J11" s="161">
        <f t="shared" si="1"/>
        <v>1776582.2000000002</v>
      </c>
      <c r="K11" s="161">
        <f>K12+K15+K102+K106+K122+K145+K164+K208+K219+K234</f>
        <v>19555.8</v>
      </c>
      <c r="L11" s="161">
        <f>L12+L15+L102+L106+L122+L145+L164+L208+L219+L234</f>
        <v>808306.00000000023</v>
      </c>
      <c r="M11" s="161">
        <f>M12+M15+M102+M106+M122+M145+M164+M208+M219+M234</f>
        <v>948720.4</v>
      </c>
    </row>
    <row r="12" spans="1:16" s="25" customFormat="1" ht="47.25">
      <c r="A12" s="170" t="s">
        <v>375</v>
      </c>
      <c r="B12" s="171" t="s">
        <v>272</v>
      </c>
      <c r="C12" s="100"/>
      <c r="D12" s="101"/>
      <c r="E12" s="101"/>
      <c r="F12" s="161">
        <f t="shared" si="0"/>
        <v>10</v>
      </c>
      <c r="G12" s="161"/>
      <c r="H12" s="161">
        <f>SUBTOTAL(9,H14)</f>
        <v>0</v>
      </c>
      <c r="I12" s="161">
        <f>SUBTOTAL(9,I14)</f>
        <v>10</v>
      </c>
      <c r="J12" s="161">
        <f t="shared" si="1"/>
        <v>9.6999999999999993</v>
      </c>
      <c r="K12" s="161"/>
      <c r="L12" s="161">
        <f>SUBTOTAL(9,L14)</f>
        <v>0</v>
      </c>
      <c r="M12" s="161">
        <f>SUBTOTAL(9,M14)</f>
        <v>9.6999999999999993</v>
      </c>
    </row>
    <row r="13" spans="1:16" s="25" customFormat="1" ht="47.25">
      <c r="A13" s="172" t="s">
        <v>740</v>
      </c>
      <c r="B13" s="173" t="s">
        <v>917</v>
      </c>
      <c r="C13" s="100"/>
      <c r="D13" s="101"/>
      <c r="E13" s="101"/>
      <c r="F13" s="64">
        <f t="shared" si="0"/>
        <v>10</v>
      </c>
      <c r="G13" s="64">
        <f>SUM(G14)</f>
        <v>0</v>
      </c>
      <c r="H13" s="64">
        <f>SUM(H14)</f>
        <v>0</v>
      </c>
      <c r="I13" s="64">
        <f>SUM(I14)</f>
        <v>10</v>
      </c>
      <c r="J13" s="64">
        <f t="shared" si="1"/>
        <v>9.6999999999999993</v>
      </c>
      <c r="K13" s="64">
        <f>SUM(K14)</f>
        <v>0</v>
      </c>
      <c r="L13" s="64">
        <f>SUM(L14)</f>
        <v>0</v>
      </c>
      <c r="M13" s="64">
        <f>SUM(M14)</f>
        <v>9.6999999999999993</v>
      </c>
    </row>
    <row r="14" spans="1:16" s="25" customFormat="1" ht="63">
      <c r="A14" s="172" t="s">
        <v>377</v>
      </c>
      <c r="B14" s="173" t="s">
        <v>772</v>
      </c>
      <c r="C14" s="100">
        <v>200</v>
      </c>
      <c r="D14" s="101" t="s">
        <v>338</v>
      </c>
      <c r="E14" s="101">
        <v>14</v>
      </c>
      <c r="F14" s="64">
        <f t="shared" si="0"/>
        <v>10</v>
      </c>
      <c r="G14" s="64"/>
      <c r="H14" s="64">
        <v>0</v>
      </c>
      <c r="I14" s="64">
        <v>10</v>
      </c>
      <c r="J14" s="64">
        <f t="shared" si="1"/>
        <v>9.6999999999999993</v>
      </c>
      <c r="K14" s="64"/>
      <c r="L14" s="64">
        <v>0</v>
      </c>
      <c r="M14" s="64">
        <v>9.6999999999999993</v>
      </c>
    </row>
    <row r="15" spans="1:16" s="25" customFormat="1" ht="31.5">
      <c r="A15" s="170" t="s">
        <v>979</v>
      </c>
      <c r="B15" s="171" t="s">
        <v>275</v>
      </c>
      <c r="C15" s="100"/>
      <c r="D15" s="101"/>
      <c r="E15" s="101"/>
      <c r="F15" s="161">
        <f t="shared" si="0"/>
        <v>987381.00000000012</v>
      </c>
      <c r="G15" s="161">
        <f>SUM(G16,G94)</f>
        <v>24091.8</v>
      </c>
      <c r="H15" s="161">
        <f>SUM(H16,H94)</f>
        <v>673282.20000000007</v>
      </c>
      <c r="I15" s="161">
        <f>SUM(I16,I94)</f>
        <v>290007</v>
      </c>
      <c r="J15" s="161">
        <f t="shared" si="1"/>
        <v>966155.10000000033</v>
      </c>
      <c r="K15" s="161">
        <f>SUM(K16,K94)</f>
        <v>19555.8</v>
      </c>
      <c r="L15" s="161">
        <f>SUM(L16,L94)</f>
        <v>659732.60000000021</v>
      </c>
      <c r="M15" s="161">
        <f>SUM(M16,M94)</f>
        <v>286866.7</v>
      </c>
    </row>
    <row r="16" spans="1:16" s="25" customFormat="1" ht="31.5">
      <c r="A16" s="170" t="s">
        <v>787</v>
      </c>
      <c r="B16" s="171" t="s">
        <v>788</v>
      </c>
      <c r="C16" s="95"/>
      <c r="D16" s="96"/>
      <c r="E16" s="96"/>
      <c r="F16" s="161">
        <f>G16+H16+I16</f>
        <v>740052.50000000012</v>
      </c>
      <c r="G16" s="161">
        <f>SUM(G17,G22,G26,G28,G30,G32,G34,G36,G38,G40,G43,G48,G53,G55,G58,G62,G67,G70,G72,G78,G74,G76,G80,G82,G84,G88,G90)</f>
        <v>24091.8</v>
      </c>
      <c r="H16" s="161">
        <f>SUM(H17,H22,H26,H28,H30,H32,H34,H36,H38,H40,H43,H48,H53,H55,H58,H62,H67,H70,H72,H78,H74,H76,H80,H82,H84,H88,H90)</f>
        <v>673282.20000000007</v>
      </c>
      <c r="I16" s="161">
        <f>SUM(I17,I22,I26,I28,I30,I32,I34,I36,I38,I40,I43,I48,I53,I55,I58,I62,I67,I70,I72,I78,I74,I76,I80,I82,I84,I88,I90)</f>
        <v>42678.499999999978</v>
      </c>
      <c r="J16" s="161">
        <f>K16+L16+M16</f>
        <v>721948.40000000026</v>
      </c>
      <c r="K16" s="161">
        <f>SUM(K17,K22,K26,K28,K30,K32,K34,K36,K38,K40,K43,K48,K53,K55,K58,K62,K67,K70,K72,K78,K74,K76,K80,K82,K84,K88,K90)</f>
        <v>19555.8</v>
      </c>
      <c r="L16" s="161">
        <f>SUM(L17,L22,L26,L28,L30,L32,L34,L36,L38,L40,L43,L48,L53,L55,L58,L62,L67,L70,L72,L78,L74,L76,L80,L82,L84,L88,L90)</f>
        <v>659732.60000000021</v>
      </c>
      <c r="M16" s="161">
        <f>SUM(M17,M22,M26,M28,M30,M32,M34,M36,M38,M40,M43,M48,M53,M55,M58,M62,M67,M70,M72,M78,M74,M76,M80,M82,M84,M88,M90)</f>
        <v>42659.999999999993</v>
      </c>
    </row>
    <row r="17" spans="1:13" s="27" customFormat="1" ht="94.5">
      <c r="A17" s="115" t="s">
        <v>571</v>
      </c>
      <c r="B17" s="174" t="s">
        <v>789</v>
      </c>
      <c r="C17" s="168"/>
      <c r="D17" s="169"/>
      <c r="E17" s="169"/>
      <c r="F17" s="64">
        <f t="shared" si="0"/>
        <v>581270.30000000005</v>
      </c>
      <c r="G17" s="64"/>
      <c r="H17" s="64">
        <f>SUBTOTAL(9,H18:H21)</f>
        <v>581270.30000000005</v>
      </c>
      <c r="I17" s="64">
        <f>SUBTOTAL(9,I18:I21)</f>
        <v>0</v>
      </c>
      <c r="J17" s="64">
        <f t="shared" ref="J17:J47" si="2">K17+L17+M17</f>
        <v>581270.30000000005</v>
      </c>
      <c r="K17" s="64"/>
      <c r="L17" s="64">
        <f>SUBTOTAL(9,L18:L21)</f>
        <v>581270.30000000005</v>
      </c>
      <c r="M17" s="64">
        <f>SUBTOTAL(9,M18:M21)</f>
        <v>0</v>
      </c>
    </row>
    <row r="18" spans="1:13" s="25" customFormat="1" ht="47.25" customHeight="1">
      <c r="A18" s="172" t="s">
        <v>573</v>
      </c>
      <c r="B18" s="173" t="s">
        <v>574</v>
      </c>
      <c r="C18" s="100">
        <v>600</v>
      </c>
      <c r="D18" s="101" t="s">
        <v>492</v>
      </c>
      <c r="E18" s="101" t="s">
        <v>272</v>
      </c>
      <c r="F18" s="64">
        <f t="shared" si="0"/>
        <v>67739.600000000006</v>
      </c>
      <c r="G18" s="64"/>
      <c r="H18" s="64">
        <v>67739.600000000006</v>
      </c>
      <c r="I18" s="64">
        <v>0</v>
      </c>
      <c r="J18" s="64">
        <f t="shared" si="2"/>
        <v>67739.600000000006</v>
      </c>
      <c r="K18" s="64"/>
      <c r="L18" s="64">
        <v>67739.600000000006</v>
      </c>
      <c r="M18" s="64">
        <v>0</v>
      </c>
    </row>
    <row r="19" spans="1:13" s="25" customFormat="1" ht="63">
      <c r="A19" s="172" t="s">
        <v>790</v>
      </c>
      <c r="B19" s="173" t="s">
        <v>590</v>
      </c>
      <c r="C19" s="100">
        <v>600</v>
      </c>
      <c r="D19" s="101" t="s">
        <v>492</v>
      </c>
      <c r="E19" s="101" t="s">
        <v>275</v>
      </c>
      <c r="F19" s="64">
        <f t="shared" si="0"/>
        <v>374354</v>
      </c>
      <c r="G19" s="64"/>
      <c r="H19" s="64">
        <v>374354</v>
      </c>
      <c r="I19" s="175"/>
      <c r="J19" s="64">
        <f t="shared" si="2"/>
        <v>374354</v>
      </c>
      <c r="K19" s="64"/>
      <c r="L19" s="64">
        <v>374354</v>
      </c>
      <c r="M19" s="175"/>
    </row>
    <row r="20" spans="1:13" s="25" customFormat="1" ht="46.5" customHeight="1">
      <c r="A20" s="172" t="s">
        <v>618</v>
      </c>
      <c r="B20" s="173" t="s">
        <v>619</v>
      </c>
      <c r="C20" s="100">
        <v>600</v>
      </c>
      <c r="D20" s="101" t="s">
        <v>492</v>
      </c>
      <c r="E20" s="101" t="s">
        <v>338</v>
      </c>
      <c r="F20" s="64">
        <f t="shared" si="0"/>
        <v>84436.800000000003</v>
      </c>
      <c r="G20" s="64"/>
      <c r="H20" s="64">
        <v>84436.800000000003</v>
      </c>
      <c r="I20" s="175"/>
      <c r="J20" s="64">
        <f t="shared" si="2"/>
        <v>84436.800000000003</v>
      </c>
      <c r="K20" s="64"/>
      <c r="L20" s="64">
        <v>84436.800000000003</v>
      </c>
      <c r="M20" s="175"/>
    </row>
    <row r="21" spans="1:13" s="25" customFormat="1" ht="63" customHeight="1">
      <c r="A21" s="172" t="s">
        <v>591</v>
      </c>
      <c r="B21" s="173" t="s">
        <v>592</v>
      </c>
      <c r="C21" s="100">
        <v>600</v>
      </c>
      <c r="D21" s="101" t="s">
        <v>492</v>
      </c>
      <c r="E21" s="101" t="s">
        <v>275</v>
      </c>
      <c r="F21" s="64">
        <f t="shared" si="0"/>
        <v>54739.9</v>
      </c>
      <c r="G21" s="64"/>
      <c r="H21" s="64">
        <v>54739.9</v>
      </c>
      <c r="I21" s="175"/>
      <c r="J21" s="64">
        <f t="shared" si="2"/>
        <v>54739.9</v>
      </c>
      <c r="K21" s="64"/>
      <c r="L21" s="64">
        <v>54739.9</v>
      </c>
      <c r="M21" s="175"/>
    </row>
    <row r="22" spans="1:13" s="25" customFormat="1" ht="15.75">
      <c r="A22" s="172" t="s">
        <v>623</v>
      </c>
      <c r="B22" s="174" t="s">
        <v>791</v>
      </c>
      <c r="C22" s="100"/>
      <c r="D22" s="101"/>
      <c r="E22" s="101"/>
      <c r="F22" s="64">
        <f t="shared" si="0"/>
        <v>6506.4</v>
      </c>
      <c r="G22" s="64">
        <f>SUBTOTAL(9,G23:G25)</f>
        <v>0</v>
      </c>
      <c r="H22" s="64">
        <f>SUBTOTAL(9,H23:H25)</f>
        <v>0</v>
      </c>
      <c r="I22" s="64">
        <f>SUBTOTAL(9,I23:I25)</f>
        <v>6506.4</v>
      </c>
      <c r="J22" s="64">
        <f t="shared" si="2"/>
        <v>6506.4</v>
      </c>
      <c r="K22" s="64">
        <f>SUBTOTAL(9,K23:K25)</f>
        <v>0</v>
      </c>
      <c r="L22" s="64">
        <f>SUBTOTAL(9,L23:L25)</f>
        <v>0</v>
      </c>
      <c r="M22" s="64">
        <f>SUBTOTAL(9,M23:M25)</f>
        <v>6506.4</v>
      </c>
    </row>
    <row r="23" spans="1:13" s="25" customFormat="1" ht="47.25" hidden="1">
      <c r="A23" s="172" t="s">
        <v>792</v>
      </c>
      <c r="B23" s="174" t="s">
        <v>626</v>
      </c>
      <c r="C23" s="100">
        <v>200</v>
      </c>
      <c r="D23" s="101" t="s">
        <v>492</v>
      </c>
      <c r="E23" s="101" t="s">
        <v>492</v>
      </c>
      <c r="F23" s="64">
        <f t="shared" si="0"/>
        <v>0</v>
      </c>
      <c r="G23" s="64"/>
      <c r="H23" s="64"/>
      <c r="I23" s="64">
        <v>0</v>
      </c>
      <c r="J23" s="64">
        <f t="shared" si="2"/>
        <v>0</v>
      </c>
      <c r="K23" s="64"/>
      <c r="L23" s="64"/>
      <c r="M23" s="64">
        <v>0</v>
      </c>
    </row>
    <row r="24" spans="1:13" s="25" customFormat="1" ht="31.5">
      <c r="A24" s="115" t="s">
        <v>793</v>
      </c>
      <c r="B24" s="174" t="s">
        <v>626</v>
      </c>
      <c r="C24" s="100">
        <v>300</v>
      </c>
      <c r="D24" s="101" t="s">
        <v>492</v>
      </c>
      <c r="E24" s="101" t="s">
        <v>492</v>
      </c>
      <c r="F24" s="64">
        <f t="shared" si="0"/>
        <v>50</v>
      </c>
      <c r="G24" s="64"/>
      <c r="H24" s="64"/>
      <c r="I24" s="64">
        <v>50</v>
      </c>
      <c r="J24" s="64">
        <f t="shared" si="2"/>
        <v>50</v>
      </c>
      <c r="K24" s="64"/>
      <c r="L24" s="64"/>
      <c r="M24" s="64">
        <v>50</v>
      </c>
    </row>
    <row r="25" spans="1:13" s="25" customFormat="1" ht="47.25">
      <c r="A25" s="172" t="s">
        <v>628</v>
      </c>
      <c r="B25" s="174" t="s">
        <v>626</v>
      </c>
      <c r="C25" s="100">
        <v>600</v>
      </c>
      <c r="D25" s="101" t="s">
        <v>492</v>
      </c>
      <c r="E25" s="101" t="s">
        <v>492</v>
      </c>
      <c r="F25" s="64">
        <f t="shared" si="0"/>
        <v>6456.4</v>
      </c>
      <c r="G25" s="64"/>
      <c r="H25" s="64">
        <v>0</v>
      </c>
      <c r="I25" s="64">
        <v>6456.4</v>
      </c>
      <c r="J25" s="64">
        <f t="shared" si="2"/>
        <v>6456.4</v>
      </c>
      <c r="K25" s="64"/>
      <c r="L25" s="64">
        <v>0</v>
      </c>
      <c r="M25" s="64">
        <v>6456.4</v>
      </c>
    </row>
    <row r="26" spans="1:13" s="25" customFormat="1" ht="31.5">
      <c r="A26" s="115" t="s">
        <v>629</v>
      </c>
      <c r="B26" s="174" t="s">
        <v>794</v>
      </c>
      <c r="C26" s="100"/>
      <c r="D26" s="101"/>
      <c r="E26" s="101"/>
      <c r="F26" s="64">
        <f t="shared" si="0"/>
        <v>5202.8</v>
      </c>
      <c r="G26" s="64"/>
      <c r="H26" s="64">
        <f>SUBTOTAL(9,H27:H27)</f>
        <v>5197.5</v>
      </c>
      <c r="I26" s="64">
        <f>SUBTOTAL(9,I27:I27)</f>
        <v>5.3</v>
      </c>
      <c r="J26" s="64">
        <f t="shared" si="2"/>
        <v>5202.7</v>
      </c>
      <c r="K26" s="64"/>
      <c r="L26" s="64">
        <f>SUBTOTAL(9,L27:L27)</f>
        <v>5197.5</v>
      </c>
      <c r="M26" s="64">
        <v>5.2</v>
      </c>
    </row>
    <row r="27" spans="1:13" s="25" customFormat="1" ht="47.25">
      <c r="A27" s="172" t="s">
        <v>631</v>
      </c>
      <c r="B27" s="174" t="s">
        <v>632</v>
      </c>
      <c r="C27" s="100">
        <v>600</v>
      </c>
      <c r="D27" s="101" t="s">
        <v>492</v>
      </c>
      <c r="E27" s="101" t="s">
        <v>492</v>
      </c>
      <c r="F27" s="64">
        <f t="shared" si="0"/>
        <v>5202.8</v>
      </c>
      <c r="G27" s="64"/>
      <c r="H27" s="64">
        <v>5197.5</v>
      </c>
      <c r="I27" s="64">
        <v>5.3</v>
      </c>
      <c r="J27" s="64">
        <f t="shared" si="2"/>
        <v>5202.8</v>
      </c>
      <c r="K27" s="64"/>
      <c r="L27" s="64">
        <v>5197.5</v>
      </c>
      <c r="M27" s="64">
        <v>5.3</v>
      </c>
    </row>
    <row r="28" spans="1:13" s="25" customFormat="1" ht="31.5">
      <c r="A28" s="115" t="s">
        <v>639</v>
      </c>
      <c r="B28" s="174" t="s">
        <v>795</v>
      </c>
      <c r="C28" s="100"/>
      <c r="D28" s="101"/>
      <c r="E28" s="101"/>
      <c r="F28" s="64">
        <f t="shared" si="0"/>
        <v>50</v>
      </c>
      <c r="G28" s="64"/>
      <c r="H28" s="64">
        <f>SUBTOTAL(9,H29)</f>
        <v>0</v>
      </c>
      <c r="I28" s="64">
        <f>SUBTOTAL(9,I29)</f>
        <v>50</v>
      </c>
      <c r="J28" s="64">
        <f t="shared" si="2"/>
        <v>50</v>
      </c>
      <c r="K28" s="64"/>
      <c r="L28" s="64">
        <f>SUBTOTAL(9,L29)</f>
        <v>0</v>
      </c>
      <c r="M28" s="64">
        <f>SUBTOTAL(9,M29)</f>
        <v>50</v>
      </c>
    </row>
    <row r="29" spans="1:13" s="25" customFormat="1" ht="47.25">
      <c r="A29" s="172" t="s">
        <v>641</v>
      </c>
      <c r="B29" s="174" t="s">
        <v>642</v>
      </c>
      <c r="C29" s="100">
        <v>600</v>
      </c>
      <c r="D29" s="101" t="s">
        <v>492</v>
      </c>
      <c r="E29" s="101" t="s">
        <v>343</v>
      </c>
      <c r="F29" s="64">
        <f t="shared" si="0"/>
        <v>50</v>
      </c>
      <c r="G29" s="64"/>
      <c r="H29" s="64">
        <v>0</v>
      </c>
      <c r="I29" s="64">
        <v>50</v>
      </c>
      <c r="J29" s="64">
        <f t="shared" si="2"/>
        <v>50</v>
      </c>
      <c r="K29" s="64"/>
      <c r="L29" s="64">
        <v>0</v>
      </c>
      <c r="M29" s="64">
        <v>50</v>
      </c>
    </row>
    <row r="30" spans="1:13" s="25" customFormat="1" ht="15.75">
      <c r="A30" s="115" t="s">
        <v>643</v>
      </c>
      <c r="B30" s="174" t="s">
        <v>796</v>
      </c>
      <c r="C30" s="100"/>
      <c r="D30" s="101"/>
      <c r="E30" s="101"/>
      <c r="F30" s="64">
        <f t="shared" si="0"/>
        <v>126</v>
      </c>
      <c r="G30" s="64"/>
      <c r="H30" s="64">
        <f>SUBTOTAL(9,H31)</f>
        <v>0</v>
      </c>
      <c r="I30" s="64">
        <f>SUBTOTAL(9,I31)</f>
        <v>126</v>
      </c>
      <c r="J30" s="64">
        <f t="shared" si="2"/>
        <v>126</v>
      </c>
      <c r="K30" s="64"/>
      <c r="L30" s="64">
        <f>SUBTOTAL(9,L31)</f>
        <v>0</v>
      </c>
      <c r="M30" s="64">
        <f>SUBTOTAL(9,M31)</f>
        <v>126</v>
      </c>
    </row>
    <row r="31" spans="1:13" s="25" customFormat="1" ht="31.5">
      <c r="A31" s="172" t="s">
        <v>645</v>
      </c>
      <c r="B31" s="174" t="s">
        <v>646</v>
      </c>
      <c r="C31" s="100">
        <v>600</v>
      </c>
      <c r="D31" s="101" t="s">
        <v>492</v>
      </c>
      <c r="E31" s="101" t="s">
        <v>343</v>
      </c>
      <c r="F31" s="64">
        <f t="shared" si="0"/>
        <v>126</v>
      </c>
      <c r="G31" s="64"/>
      <c r="H31" s="64">
        <v>0</v>
      </c>
      <c r="I31" s="64">
        <v>126</v>
      </c>
      <c r="J31" s="64">
        <f t="shared" si="2"/>
        <v>126</v>
      </c>
      <c r="K31" s="64"/>
      <c r="L31" s="64">
        <v>0</v>
      </c>
      <c r="M31" s="64">
        <v>126</v>
      </c>
    </row>
    <row r="32" spans="1:13" s="25" customFormat="1" ht="15.75">
      <c r="A32" s="115" t="s">
        <v>664</v>
      </c>
      <c r="B32" s="174" t="s">
        <v>797</v>
      </c>
      <c r="C32" s="100"/>
      <c r="D32" s="101"/>
      <c r="E32" s="101"/>
      <c r="F32" s="64">
        <f t="shared" si="0"/>
        <v>1005.6</v>
      </c>
      <c r="G32" s="64"/>
      <c r="H32" s="64">
        <f>SUBTOTAL(9,H33)</f>
        <v>0</v>
      </c>
      <c r="I32" s="64">
        <f>SUBTOTAL(9,I33)</f>
        <v>1005.6</v>
      </c>
      <c r="J32" s="64">
        <f t="shared" si="2"/>
        <v>1005.6</v>
      </c>
      <c r="K32" s="64"/>
      <c r="L32" s="64">
        <f>SUBTOTAL(9,L33)</f>
        <v>0</v>
      </c>
      <c r="M32" s="64">
        <f>SUBTOTAL(9,M33)</f>
        <v>1005.6</v>
      </c>
    </row>
    <row r="33" spans="1:13" s="25" customFormat="1" ht="31.5">
      <c r="A33" s="172" t="s">
        <v>666</v>
      </c>
      <c r="B33" s="174" t="s">
        <v>667</v>
      </c>
      <c r="C33" s="100">
        <v>600</v>
      </c>
      <c r="D33" s="101" t="s">
        <v>389</v>
      </c>
      <c r="E33" s="101" t="s">
        <v>272</v>
      </c>
      <c r="F33" s="64">
        <f t="shared" si="0"/>
        <v>1005.6</v>
      </c>
      <c r="G33" s="64"/>
      <c r="H33" s="64">
        <v>0</v>
      </c>
      <c r="I33" s="64">
        <v>1005.6</v>
      </c>
      <c r="J33" s="64">
        <f t="shared" si="2"/>
        <v>1005.6</v>
      </c>
      <c r="K33" s="64"/>
      <c r="L33" s="64">
        <v>0</v>
      </c>
      <c r="M33" s="64">
        <v>1005.6</v>
      </c>
    </row>
    <row r="34" spans="1:13" s="25" customFormat="1" ht="15.75">
      <c r="A34" s="115" t="s">
        <v>668</v>
      </c>
      <c r="B34" s="174" t="s">
        <v>798</v>
      </c>
      <c r="C34" s="100"/>
      <c r="D34" s="101"/>
      <c r="E34" s="101"/>
      <c r="F34" s="64">
        <f t="shared" si="0"/>
        <v>100.2</v>
      </c>
      <c r="G34" s="64"/>
      <c r="H34" s="64">
        <f>SUBTOTAL(9,H35)</f>
        <v>0</v>
      </c>
      <c r="I34" s="64">
        <f>SUBTOTAL(9,I35)</f>
        <v>100.2</v>
      </c>
      <c r="J34" s="64">
        <f t="shared" si="2"/>
        <v>100.1</v>
      </c>
      <c r="K34" s="64"/>
      <c r="L34" s="64">
        <f>SUBTOTAL(9,L35)</f>
        <v>0</v>
      </c>
      <c r="M34" s="64">
        <f>SUBTOTAL(9,M35)</f>
        <v>100.1</v>
      </c>
    </row>
    <row r="35" spans="1:13" s="25" customFormat="1" ht="31.5">
      <c r="A35" s="172" t="s">
        <v>670</v>
      </c>
      <c r="B35" s="174" t="s">
        <v>671</v>
      </c>
      <c r="C35" s="100">
        <v>600</v>
      </c>
      <c r="D35" s="101" t="s">
        <v>389</v>
      </c>
      <c r="E35" s="101" t="s">
        <v>272</v>
      </c>
      <c r="F35" s="64">
        <f t="shared" si="0"/>
        <v>100.2</v>
      </c>
      <c r="G35" s="64"/>
      <c r="H35" s="64">
        <v>0</v>
      </c>
      <c r="I35" s="64">
        <v>100.2</v>
      </c>
      <c r="J35" s="64">
        <f t="shared" si="2"/>
        <v>100.1</v>
      </c>
      <c r="K35" s="64"/>
      <c r="L35" s="64">
        <v>0</v>
      </c>
      <c r="M35" s="64">
        <v>100.1</v>
      </c>
    </row>
    <row r="36" spans="1:13" s="25" customFormat="1" ht="63">
      <c r="A36" s="115" t="s">
        <v>690</v>
      </c>
      <c r="B36" s="174" t="s">
        <v>799</v>
      </c>
      <c r="C36" s="100"/>
      <c r="D36" s="101"/>
      <c r="E36" s="101"/>
      <c r="F36" s="64">
        <f t="shared" si="0"/>
        <v>311.3</v>
      </c>
      <c r="G36" s="64"/>
      <c r="H36" s="64">
        <f>SUBTOTAL(9,H37)</f>
        <v>311.3</v>
      </c>
      <c r="I36" s="64">
        <f>SUBTOTAL(9,I37)</f>
        <v>0</v>
      </c>
      <c r="J36" s="64">
        <f t="shared" si="2"/>
        <v>112</v>
      </c>
      <c r="K36" s="64"/>
      <c r="L36" s="64">
        <f>SUBTOTAL(9,L37)</f>
        <v>112</v>
      </c>
      <c r="M36" s="64">
        <f>SUBTOTAL(9,M37)</f>
        <v>0</v>
      </c>
    </row>
    <row r="37" spans="1:13" s="25" customFormat="1" ht="78.75">
      <c r="A37" s="172" t="s">
        <v>692</v>
      </c>
      <c r="B37" s="174" t="s">
        <v>693</v>
      </c>
      <c r="C37" s="100">
        <v>600</v>
      </c>
      <c r="D37" s="101" t="s">
        <v>359</v>
      </c>
      <c r="E37" s="101" t="s">
        <v>286</v>
      </c>
      <c r="F37" s="64">
        <f t="shared" si="0"/>
        <v>311.3</v>
      </c>
      <c r="G37" s="64"/>
      <c r="H37" s="64">
        <v>311.3</v>
      </c>
      <c r="I37" s="175"/>
      <c r="J37" s="64">
        <f t="shared" si="2"/>
        <v>112</v>
      </c>
      <c r="K37" s="64"/>
      <c r="L37" s="64">
        <v>112</v>
      </c>
      <c r="M37" s="175"/>
    </row>
    <row r="38" spans="1:13" s="25" customFormat="1" ht="31.5">
      <c r="A38" s="172" t="s">
        <v>647</v>
      </c>
      <c r="B38" s="174" t="s">
        <v>800</v>
      </c>
      <c r="C38" s="100"/>
      <c r="D38" s="101"/>
      <c r="E38" s="101"/>
      <c r="F38" s="64">
        <f t="shared" si="0"/>
        <v>206.4</v>
      </c>
      <c r="G38" s="64"/>
      <c r="H38" s="64">
        <f>SUBTOTAL(9,H39)</f>
        <v>0</v>
      </c>
      <c r="I38" s="64">
        <f>SUBTOTAL(9,I39)</f>
        <v>206.4</v>
      </c>
      <c r="J38" s="64">
        <f t="shared" si="2"/>
        <v>206.3</v>
      </c>
      <c r="K38" s="64"/>
      <c r="L38" s="64">
        <f>SUBTOTAL(9,L39)</f>
        <v>0</v>
      </c>
      <c r="M38" s="64">
        <f>SUBTOTAL(9,M39)</f>
        <v>206.3</v>
      </c>
    </row>
    <row r="39" spans="1:13" s="25" customFormat="1" ht="47.25">
      <c r="A39" s="172" t="s">
        <v>649</v>
      </c>
      <c r="B39" s="174" t="s">
        <v>650</v>
      </c>
      <c r="C39" s="100">
        <v>600</v>
      </c>
      <c r="D39" s="101" t="s">
        <v>492</v>
      </c>
      <c r="E39" s="101" t="s">
        <v>343</v>
      </c>
      <c r="F39" s="64">
        <f t="shared" si="0"/>
        <v>206.4</v>
      </c>
      <c r="G39" s="64"/>
      <c r="H39" s="64">
        <v>0</v>
      </c>
      <c r="I39" s="64">
        <v>206.4</v>
      </c>
      <c r="J39" s="64">
        <f t="shared" si="2"/>
        <v>206.3</v>
      </c>
      <c r="K39" s="64"/>
      <c r="L39" s="64">
        <v>0</v>
      </c>
      <c r="M39" s="64">
        <v>206.3</v>
      </c>
    </row>
    <row r="40" spans="1:13" s="25" customFormat="1" ht="63">
      <c r="A40" s="115" t="s">
        <v>651</v>
      </c>
      <c r="B40" s="174" t="s">
        <v>801</v>
      </c>
      <c r="C40" s="100"/>
      <c r="D40" s="101"/>
      <c r="E40" s="101"/>
      <c r="F40" s="64">
        <f t="shared" si="0"/>
        <v>6593.5</v>
      </c>
      <c r="G40" s="64">
        <f>SUBTOTAL(9,G41:G42)</f>
        <v>0</v>
      </c>
      <c r="H40" s="64">
        <f>SUBTOTAL(9,H41:H42)</f>
        <v>6593.5</v>
      </c>
      <c r="I40" s="64">
        <f>SUBTOTAL(9,I41:I42)</f>
        <v>0</v>
      </c>
      <c r="J40" s="64">
        <f t="shared" si="2"/>
        <v>6423.3</v>
      </c>
      <c r="K40" s="64">
        <f>SUBTOTAL(9,K41:K42)</f>
        <v>0</v>
      </c>
      <c r="L40" s="64">
        <f>SUBTOTAL(9,L41:L42)</f>
        <v>6423.3</v>
      </c>
      <c r="M40" s="64">
        <f>SUBTOTAL(9,M41:M42)</f>
        <v>0</v>
      </c>
    </row>
    <row r="41" spans="1:13" s="25" customFormat="1" ht="110.25">
      <c r="A41" s="172" t="s">
        <v>653</v>
      </c>
      <c r="B41" s="174" t="s">
        <v>654</v>
      </c>
      <c r="C41" s="100">
        <v>600</v>
      </c>
      <c r="D41" s="101" t="s">
        <v>492</v>
      </c>
      <c r="E41" s="101" t="s">
        <v>343</v>
      </c>
      <c r="F41" s="64">
        <f t="shared" si="0"/>
        <v>5300.4</v>
      </c>
      <c r="G41" s="64"/>
      <c r="H41" s="64">
        <v>5300.4</v>
      </c>
      <c r="I41" s="64"/>
      <c r="J41" s="64">
        <f t="shared" si="2"/>
        <v>5164.8</v>
      </c>
      <c r="K41" s="64"/>
      <c r="L41" s="64">
        <v>5164.8</v>
      </c>
      <c r="M41" s="64"/>
    </row>
    <row r="42" spans="1:13" s="25" customFormat="1" ht="110.25">
      <c r="A42" s="172" t="s">
        <v>653</v>
      </c>
      <c r="B42" s="174" t="s">
        <v>654</v>
      </c>
      <c r="C42" s="100">
        <v>600</v>
      </c>
      <c r="D42" s="101" t="s">
        <v>389</v>
      </c>
      <c r="E42" s="101" t="s">
        <v>272</v>
      </c>
      <c r="F42" s="64">
        <f t="shared" si="0"/>
        <v>1293.0999999999999</v>
      </c>
      <c r="G42" s="64"/>
      <c r="H42" s="64">
        <v>1293.0999999999999</v>
      </c>
      <c r="I42" s="64"/>
      <c r="J42" s="64">
        <f t="shared" si="2"/>
        <v>1258.5</v>
      </c>
      <c r="K42" s="64"/>
      <c r="L42" s="64">
        <v>1258.5</v>
      </c>
      <c r="M42" s="64"/>
    </row>
    <row r="43" spans="1:13" s="25" customFormat="1" ht="31.5">
      <c r="A43" s="115" t="s">
        <v>575</v>
      </c>
      <c r="B43" s="174" t="s">
        <v>802</v>
      </c>
      <c r="C43" s="100"/>
      <c r="D43" s="101"/>
      <c r="E43" s="101"/>
      <c r="F43" s="64">
        <f t="shared" si="0"/>
        <v>25187.5</v>
      </c>
      <c r="G43" s="64">
        <f>SUBTOTAL(9,G44:G47)</f>
        <v>0</v>
      </c>
      <c r="H43" s="64">
        <f>SUBTOTAL(9,H44:H47)</f>
        <v>0</v>
      </c>
      <c r="I43" s="64">
        <f>SUBTOTAL(9,I44:I47)</f>
        <v>25187.5</v>
      </c>
      <c r="J43" s="64">
        <f t="shared" si="2"/>
        <v>25187.4</v>
      </c>
      <c r="K43" s="64">
        <f>SUBTOTAL(9,K44:K47)</f>
        <v>0</v>
      </c>
      <c r="L43" s="64">
        <f>SUBTOTAL(9,L44:L47)</f>
        <v>0</v>
      </c>
      <c r="M43" s="64">
        <f>SUBTOTAL(9,M44:M47)</f>
        <v>25187.4</v>
      </c>
    </row>
    <row r="44" spans="1:13" s="25" customFormat="1" ht="31.5">
      <c r="A44" s="172" t="s">
        <v>577</v>
      </c>
      <c r="B44" s="174" t="s">
        <v>578</v>
      </c>
      <c r="C44" s="100">
        <v>600</v>
      </c>
      <c r="D44" s="101" t="s">
        <v>492</v>
      </c>
      <c r="E44" s="101" t="s">
        <v>272</v>
      </c>
      <c r="F44" s="64">
        <f t="shared" si="0"/>
        <v>3185.5</v>
      </c>
      <c r="G44" s="64"/>
      <c r="H44" s="64">
        <v>0</v>
      </c>
      <c r="I44" s="64">
        <v>3185.5</v>
      </c>
      <c r="J44" s="64">
        <f t="shared" si="2"/>
        <v>3185.5</v>
      </c>
      <c r="K44" s="64"/>
      <c r="L44" s="64">
        <v>0</v>
      </c>
      <c r="M44" s="64">
        <v>3185.5</v>
      </c>
    </row>
    <row r="45" spans="1:13" s="25" customFormat="1" ht="31.5">
      <c r="A45" s="172" t="s">
        <v>577</v>
      </c>
      <c r="B45" s="174" t="s">
        <v>578</v>
      </c>
      <c r="C45" s="100">
        <v>600</v>
      </c>
      <c r="D45" s="101" t="s">
        <v>492</v>
      </c>
      <c r="E45" s="101" t="s">
        <v>275</v>
      </c>
      <c r="F45" s="64">
        <f t="shared" si="0"/>
        <v>16439.3</v>
      </c>
      <c r="G45" s="64"/>
      <c r="H45" s="64">
        <v>0</v>
      </c>
      <c r="I45" s="55">
        <v>16439.3</v>
      </c>
      <c r="J45" s="64">
        <f t="shared" si="2"/>
        <v>16439.3</v>
      </c>
      <c r="K45" s="64"/>
      <c r="L45" s="64">
        <v>0</v>
      </c>
      <c r="M45" s="55">
        <v>16439.3</v>
      </c>
    </row>
    <row r="46" spans="1:13" s="25" customFormat="1" ht="31.5">
      <c r="A46" s="172" t="s">
        <v>803</v>
      </c>
      <c r="B46" s="174" t="s">
        <v>578</v>
      </c>
      <c r="C46" s="100">
        <v>600</v>
      </c>
      <c r="D46" s="101" t="s">
        <v>492</v>
      </c>
      <c r="E46" s="101" t="s">
        <v>338</v>
      </c>
      <c r="F46" s="64">
        <f t="shared" si="0"/>
        <v>2508.1999999999998</v>
      </c>
      <c r="G46" s="64"/>
      <c r="H46" s="64"/>
      <c r="I46" s="64">
        <v>2508.1999999999998</v>
      </c>
      <c r="J46" s="64">
        <f t="shared" si="2"/>
        <v>2508.1999999999998</v>
      </c>
      <c r="K46" s="64"/>
      <c r="L46" s="64"/>
      <c r="M46" s="64">
        <v>2508.1999999999998</v>
      </c>
    </row>
    <row r="47" spans="1:13" s="25" customFormat="1" ht="31.5">
      <c r="A47" s="172" t="s">
        <v>577</v>
      </c>
      <c r="B47" s="174" t="s">
        <v>578</v>
      </c>
      <c r="C47" s="100">
        <v>600</v>
      </c>
      <c r="D47" s="101" t="s">
        <v>389</v>
      </c>
      <c r="E47" s="101" t="s">
        <v>272</v>
      </c>
      <c r="F47" s="64">
        <f t="shared" si="0"/>
        <v>3054.5</v>
      </c>
      <c r="G47" s="64"/>
      <c r="H47" s="64">
        <v>0</v>
      </c>
      <c r="I47" s="64">
        <v>3054.5</v>
      </c>
      <c r="J47" s="64">
        <f t="shared" si="2"/>
        <v>3054.4</v>
      </c>
      <c r="K47" s="64"/>
      <c r="L47" s="64">
        <v>0</v>
      </c>
      <c r="M47" s="64">
        <v>3054.4</v>
      </c>
    </row>
    <row r="48" spans="1:13" s="25" customFormat="1" ht="31.5">
      <c r="A48" s="115" t="s">
        <v>579</v>
      </c>
      <c r="B48" s="174" t="s">
        <v>804</v>
      </c>
      <c r="C48" s="100"/>
      <c r="D48" s="101"/>
      <c r="E48" s="101"/>
      <c r="F48" s="64">
        <f>G48+H48+I48</f>
        <v>3932.1000000000004</v>
      </c>
      <c r="G48" s="64">
        <f>SUBTOTAL(9,G50:G52)</f>
        <v>0</v>
      </c>
      <c r="H48" s="64">
        <f>SUBTOTAL(9,H50:H52)</f>
        <v>0</v>
      </c>
      <c r="I48" s="64">
        <f>SUBTOTAL(9,I49:I52)</f>
        <v>3932.1000000000004</v>
      </c>
      <c r="J48" s="64">
        <f>K48+L48+M48</f>
        <v>3931.9</v>
      </c>
      <c r="K48" s="64">
        <f>SUBTOTAL(9,K50:K52)</f>
        <v>0</v>
      </c>
      <c r="L48" s="64">
        <f>SUBTOTAL(9,L50:L52)</f>
        <v>0</v>
      </c>
      <c r="M48" s="64">
        <f>SUBTOTAL(9,M49:M52)</f>
        <v>3931.9</v>
      </c>
    </row>
    <row r="49" spans="1:13" s="25" customFormat="1" ht="31.5">
      <c r="A49" s="115" t="s">
        <v>593</v>
      </c>
      <c r="B49" s="174" t="s">
        <v>582</v>
      </c>
      <c r="C49" s="100">
        <v>600</v>
      </c>
      <c r="D49" s="101" t="s">
        <v>492</v>
      </c>
      <c r="E49" s="101" t="s">
        <v>272</v>
      </c>
      <c r="F49" s="64">
        <f t="shared" ref="F49:F62" si="3">G49+H49+I49</f>
        <v>241.4</v>
      </c>
      <c r="G49" s="64"/>
      <c r="H49" s="64"/>
      <c r="I49" s="64">
        <v>241.4</v>
      </c>
      <c r="J49" s="64">
        <f t="shared" ref="J49:J65" si="4">K49+L49+M49</f>
        <v>241.4</v>
      </c>
      <c r="K49" s="64"/>
      <c r="L49" s="64"/>
      <c r="M49" s="64">
        <v>241.4</v>
      </c>
    </row>
    <row r="50" spans="1:13" s="25" customFormat="1" ht="31.5">
      <c r="A50" s="172" t="s">
        <v>593</v>
      </c>
      <c r="B50" s="174" t="s">
        <v>582</v>
      </c>
      <c r="C50" s="100">
        <v>600</v>
      </c>
      <c r="D50" s="101" t="s">
        <v>492</v>
      </c>
      <c r="E50" s="101" t="s">
        <v>275</v>
      </c>
      <c r="F50" s="64">
        <f t="shared" si="3"/>
        <v>3081.4</v>
      </c>
      <c r="G50" s="64"/>
      <c r="H50" s="64"/>
      <c r="I50" s="64">
        <v>3081.4</v>
      </c>
      <c r="J50" s="64">
        <f t="shared" si="4"/>
        <v>3081.3</v>
      </c>
      <c r="K50" s="64"/>
      <c r="L50" s="64"/>
      <c r="M50" s="64">
        <v>3081.3</v>
      </c>
    </row>
    <row r="51" spans="1:13" s="25" customFormat="1" ht="31.5">
      <c r="A51" s="172" t="s">
        <v>593</v>
      </c>
      <c r="B51" s="174" t="s">
        <v>582</v>
      </c>
      <c r="C51" s="100">
        <v>600</v>
      </c>
      <c r="D51" s="101" t="s">
        <v>492</v>
      </c>
      <c r="E51" s="101" t="s">
        <v>338</v>
      </c>
      <c r="F51" s="64">
        <f t="shared" si="3"/>
        <v>141</v>
      </c>
      <c r="G51" s="64"/>
      <c r="H51" s="64"/>
      <c r="I51" s="64">
        <v>141</v>
      </c>
      <c r="J51" s="64">
        <f t="shared" si="4"/>
        <v>141</v>
      </c>
      <c r="K51" s="64"/>
      <c r="L51" s="64"/>
      <c r="M51" s="64">
        <v>141</v>
      </c>
    </row>
    <row r="52" spans="1:13" s="25" customFormat="1" ht="31.5">
      <c r="A52" s="172" t="s">
        <v>593</v>
      </c>
      <c r="B52" s="174" t="s">
        <v>582</v>
      </c>
      <c r="C52" s="100">
        <v>600</v>
      </c>
      <c r="D52" s="101" t="s">
        <v>389</v>
      </c>
      <c r="E52" s="101" t="s">
        <v>272</v>
      </c>
      <c r="F52" s="64">
        <f t="shared" si="3"/>
        <v>468.3</v>
      </c>
      <c r="G52" s="64"/>
      <c r="H52" s="64">
        <v>0</v>
      </c>
      <c r="I52" s="64">
        <v>468.3</v>
      </c>
      <c r="J52" s="64">
        <f t="shared" si="4"/>
        <v>468.2</v>
      </c>
      <c r="K52" s="64"/>
      <c r="L52" s="64">
        <v>0</v>
      </c>
      <c r="M52" s="64">
        <v>468.2</v>
      </c>
    </row>
    <row r="53" spans="1:13" s="25" customFormat="1" ht="47.25">
      <c r="A53" s="115" t="s">
        <v>509</v>
      </c>
      <c r="B53" s="174" t="s">
        <v>805</v>
      </c>
      <c r="C53" s="100"/>
      <c r="D53" s="101"/>
      <c r="E53" s="101"/>
      <c r="F53" s="64">
        <f t="shared" si="3"/>
        <v>5679.2</v>
      </c>
      <c r="G53" s="64">
        <f>SUBTOTAL(9,G54:G54)</f>
        <v>0</v>
      </c>
      <c r="H53" s="64">
        <f>SUBTOTAL(9,H54:H54)</f>
        <v>5673.5</v>
      </c>
      <c r="I53" s="64">
        <f>SUBTOTAL(9,I54:I54)</f>
        <v>5.7</v>
      </c>
      <c r="J53" s="64">
        <f t="shared" si="4"/>
        <v>5679.0999999999995</v>
      </c>
      <c r="K53" s="64">
        <f>SUBTOTAL(9,K54:K54)</f>
        <v>0</v>
      </c>
      <c r="L53" s="64">
        <f>SUBTOTAL(9,L54:L54)</f>
        <v>5673.4</v>
      </c>
      <c r="M53" s="64">
        <f>SUBTOTAL(9,M54:M54)</f>
        <v>5.7</v>
      </c>
    </row>
    <row r="54" spans="1:13" s="25" customFormat="1" ht="78.75">
      <c r="A54" s="115" t="s">
        <v>806</v>
      </c>
      <c r="B54" s="174" t="s">
        <v>512</v>
      </c>
      <c r="C54" s="100">
        <v>400</v>
      </c>
      <c r="D54" s="101" t="s">
        <v>359</v>
      </c>
      <c r="E54" s="101" t="s">
        <v>504</v>
      </c>
      <c r="F54" s="64">
        <f t="shared" si="3"/>
        <v>5679.2</v>
      </c>
      <c r="G54" s="64"/>
      <c r="H54" s="64">
        <v>5673.5</v>
      </c>
      <c r="I54" s="64">
        <v>5.7</v>
      </c>
      <c r="J54" s="64">
        <f t="shared" si="4"/>
        <v>5679.0999999999995</v>
      </c>
      <c r="K54" s="64"/>
      <c r="L54" s="64">
        <v>5673.4</v>
      </c>
      <c r="M54" s="64">
        <v>5.7</v>
      </c>
    </row>
    <row r="55" spans="1:13" s="25" customFormat="1" ht="31.5">
      <c r="A55" s="138" t="s">
        <v>594</v>
      </c>
      <c r="B55" s="174" t="s">
        <v>807</v>
      </c>
      <c r="C55" s="100"/>
      <c r="D55" s="101"/>
      <c r="E55" s="101"/>
      <c r="F55" s="64">
        <f t="shared" si="3"/>
        <v>1001.1</v>
      </c>
      <c r="G55" s="64">
        <f>SUBTOTAL(9,G56:G57)</f>
        <v>0</v>
      </c>
      <c r="H55" s="64">
        <f>SUBTOTAL(9,H56:H57)</f>
        <v>1000</v>
      </c>
      <c r="I55" s="64">
        <f>SUBTOTAL(9,I56:I57)</f>
        <v>1.1000000000000001</v>
      </c>
      <c r="J55" s="64">
        <f t="shared" si="4"/>
        <v>1001</v>
      </c>
      <c r="K55" s="64">
        <f>SUBTOTAL(9,K56:K57)</f>
        <v>0</v>
      </c>
      <c r="L55" s="64">
        <f>SUBTOTAL(9,L56:L57)</f>
        <v>1000</v>
      </c>
      <c r="M55" s="64">
        <f>SUBTOTAL(9,M56:M57)</f>
        <v>1</v>
      </c>
    </row>
    <row r="56" spans="1:13" s="25" customFormat="1" ht="47.25" hidden="1">
      <c r="A56" s="115" t="s">
        <v>808</v>
      </c>
      <c r="B56" s="174" t="s">
        <v>809</v>
      </c>
      <c r="C56" s="100">
        <v>600</v>
      </c>
      <c r="D56" s="101" t="s">
        <v>389</v>
      </c>
      <c r="E56" s="101" t="s">
        <v>272</v>
      </c>
      <c r="F56" s="64">
        <f t="shared" si="3"/>
        <v>0</v>
      </c>
      <c r="G56" s="64">
        <v>0</v>
      </c>
      <c r="H56" s="64">
        <v>0</v>
      </c>
      <c r="I56" s="64">
        <v>0</v>
      </c>
      <c r="J56" s="64">
        <f t="shared" si="4"/>
        <v>0</v>
      </c>
      <c r="K56" s="64">
        <v>0</v>
      </c>
      <c r="L56" s="64">
        <v>0</v>
      </c>
      <c r="M56" s="64">
        <v>0</v>
      </c>
    </row>
    <row r="57" spans="1:13" s="25" customFormat="1" ht="47.25">
      <c r="A57" s="99" t="s">
        <v>596</v>
      </c>
      <c r="B57" s="174" t="s">
        <v>597</v>
      </c>
      <c r="C57" s="100">
        <v>600</v>
      </c>
      <c r="D57" s="101" t="s">
        <v>492</v>
      </c>
      <c r="E57" s="101" t="s">
        <v>275</v>
      </c>
      <c r="F57" s="64">
        <f t="shared" si="3"/>
        <v>1001.1</v>
      </c>
      <c r="G57" s="64"/>
      <c r="H57" s="64">
        <v>1000</v>
      </c>
      <c r="I57" s="64">
        <v>1.1000000000000001</v>
      </c>
      <c r="J57" s="64">
        <f t="shared" si="4"/>
        <v>1001</v>
      </c>
      <c r="K57" s="64"/>
      <c r="L57" s="64">
        <v>1000</v>
      </c>
      <c r="M57" s="64">
        <v>1</v>
      </c>
    </row>
    <row r="58" spans="1:13" s="25" customFormat="1" ht="19.5" customHeight="1">
      <c r="A58" s="172" t="s">
        <v>633</v>
      </c>
      <c r="B58" s="174" t="s">
        <v>810</v>
      </c>
      <c r="C58" s="100"/>
      <c r="D58" s="101"/>
      <c r="E58" s="101"/>
      <c r="F58" s="64">
        <f t="shared" si="3"/>
        <v>164</v>
      </c>
      <c r="G58" s="64">
        <f>SUBTOTAL(9,G59:G61)</f>
        <v>0</v>
      </c>
      <c r="H58" s="64">
        <f t="shared" ref="H58:I58" si="5">SUBTOTAL(9,H59:H61)</f>
        <v>0</v>
      </c>
      <c r="I58" s="64">
        <f t="shared" si="5"/>
        <v>164</v>
      </c>
      <c r="J58" s="64">
        <f t="shared" si="4"/>
        <v>164</v>
      </c>
      <c r="K58" s="64">
        <f>SUBTOTAL(9,K59:K61)</f>
        <v>0</v>
      </c>
      <c r="L58" s="64">
        <f t="shared" ref="L58:M58" si="6">SUBTOTAL(9,L59:L61)</f>
        <v>0</v>
      </c>
      <c r="M58" s="64">
        <f t="shared" si="6"/>
        <v>164</v>
      </c>
    </row>
    <row r="59" spans="1:13" s="25" customFormat="1" ht="30" customHeight="1">
      <c r="A59" s="172" t="s">
        <v>1128</v>
      </c>
      <c r="B59" s="174" t="s">
        <v>636</v>
      </c>
      <c r="C59" s="100">
        <v>200</v>
      </c>
      <c r="D59" s="101" t="s">
        <v>492</v>
      </c>
      <c r="E59" s="101" t="s">
        <v>492</v>
      </c>
      <c r="F59" s="64">
        <f t="shared" si="3"/>
        <v>30</v>
      </c>
      <c r="G59" s="64"/>
      <c r="H59" s="64"/>
      <c r="I59" s="64">
        <v>30</v>
      </c>
      <c r="J59" s="64">
        <f t="shared" si="4"/>
        <v>30</v>
      </c>
      <c r="K59" s="64"/>
      <c r="L59" s="64"/>
      <c r="M59" s="64">
        <v>30</v>
      </c>
    </row>
    <row r="60" spans="1:13" s="25" customFormat="1" ht="31.5">
      <c r="A60" s="144" t="s">
        <v>635</v>
      </c>
      <c r="B60" s="174" t="s">
        <v>636</v>
      </c>
      <c r="C60" s="100">
        <v>300</v>
      </c>
      <c r="D60" s="101" t="s">
        <v>492</v>
      </c>
      <c r="E60" s="101" t="s">
        <v>492</v>
      </c>
      <c r="F60" s="64">
        <f t="shared" si="3"/>
        <v>0</v>
      </c>
      <c r="G60" s="64"/>
      <c r="H60" s="64"/>
      <c r="I60" s="64">
        <v>0</v>
      </c>
      <c r="J60" s="64">
        <f t="shared" si="4"/>
        <v>0</v>
      </c>
      <c r="K60" s="64"/>
      <c r="L60" s="64"/>
      <c r="M60" s="64">
        <v>0</v>
      </c>
    </row>
    <row r="61" spans="1:13" s="25" customFormat="1" ht="31.5">
      <c r="A61" s="144" t="s">
        <v>811</v>
      </c>
      <c r="B61" s="174" t="s">
        <v>636</v>
      </c>
      <c r="C61" s="100">
        <v>600</v>
      </c>
      <c r="D61" s="101" t="s">
        <v>492</v>
      </c>
      <c r="E61" s="101" t="s">
        <v>492</v>
      </c>
      <c r="F61" s="64">
        <f t="shared" si="3"/>
        <v>134</v>
      </c>
      <c r="G61" s="64"/>
      <c r="H61" s="64"/>
      <c r="I61" s="64">
        <v>134</v>
      </c>
      <c r="J61" s="64">
        <f t="shared" si="4"/>
        <v>134</v>
      </c>
      <c r="K61" s="64"/>
      <c r="L61" s="64"/>
      <c r="M61" s="64">
        <v>134</v>
      </c>
    </row>
    <row r="62" spans="1:13" s="25" customFormat="1" ht="31.5">
      <c r="A62" s="144" t="s">
        <v>918</v>
      </c>
      <c r="B62" s="174" t="s">
        <v>812</v>
      </c>
      <c r="C62" s="100"/>
      <c r="D62" s="101"/>
      <c r="E62" s="101"/>
      <c r="F62" s="64">
        <f t="shared" si="3"/>
        <v>73294.8</v>
      </c>
      <c r="G62" s="64">
        <f>SUM(G63:G66)</f>
        <v>0</v>
      </c>
      <c r="H62" s="64">
        <f t="shared" ref="H62:I62" si="7">SUM(H63:H66)</f>
        <v>70657.600000000006</v>
      </c>
      <c r="I62" s="64">
        <f t="shared" si="7"/>
        <v>2637.2000000000003</v>
      </c>
      <c r="J62" s="64">
        <f t="shared" si="4"/>
        <v>60445.9</v>
      </c>
      <c r="K62" s="64">
        <f>SUM(K63:K66)</f>
        <v>0</v>
      </c>
      <c r="L62" s="64">
        <f t="shared" ref="L62:M62" si="8">SUM(L63:L66)</f>
        <v>57821.8</v>
      </c>
      <c r="M62" s="64">
        <f t="shared" si="8"/>
        <v>2624.1</v>
      </c>
    </row>
    <row r="63" spans="1:13" s="25" customFormat="1" ht="47.25">
      <c r="A63" s="144" t="s">
        <v>1132</v>
      </c>
      <c r="B63" s="174" t="s">
        <v>977</v>
      </c>
      <c r="C63" s="100">
        <v>600</v>
      </c>
      <c r="D63" s="101" t="s">
        <v>492</v>
      </c>
      <c r="E63" s="101" t="s">
        <v>275</v>
      </c>
      <c r="F63" s="64">
        <f t="shared" si="0"/>
        <v>0</v>
      </c>
      <c r="G63" s="64"/>
      <c r="H63" s="64"/>
      <c r="I63" s="64">
        <v>0</v>
      </c>
      <c r="J63" s="64">
        <f t="shared" si="4"/>
        <v>0</v>
      </c>
      <c r="K63" s="64"/>
      <c r="L63" s="64"/>
      <c r="M63" s="64">
        <v>0</v>
      </c>
    </row>
    <row r="64" spans="1:13" s="25" customFormat="1" ht="47.25">
      <c r="A64" s="144" t="s">
        <v>1132</v>
      </c>
      <c r="B64" s="174" t="s">
        <v>977</v>
      </c>
      <c r="C64" s="100">
        <v>600</v>
      </c>
      <c r="D64" s="101" t="s">
        <v>389</v>
      </c>
      <c r="E64" s="101" t="s">
        <v>272</v>
      </c>
      <c r="F64" s="64">
        <f t="shared" si="0"/>
        <v>2566.3000000000002</v>
      </c>
      <c r="G64" s="64"/>
      <c r="H64" s="64"/>
      <c r="I64" s="64">
        <v>2566.3000000000002</v>
      </c>
      <c r="J64" s="64">
        <f t="shared" si="4"/>
        <v>2566.1999999999998</v>
      </c>
      <c r="K64" s="64"/>
      <c r="L64" s="64"/>
      <c r="M64" s="64">
        <v>2566.1999999999998</v>
      </c>
    </row>
    <row r="65" spans="1:13" s="25" customFormat="1" ht="47.25">
      <c r="A65" s="144" t="s">
        <v>656</v>
      </c>
      <c r="B65" s="176" t="s">
        <v>657</v>
      </c>
      <c r="C65" s="100">
        <v>600</v>
      </c>
      <c r="D65" s="101" t="s">
        <v>492</v>
      </c>
      <c r="E65" s="101" t="s">
        <v>343</v>
      </c>
      <c r="F65" s="64">
        <f t="shared" si="0"/>
        <v>50865</v>
      </c>
      <c r="G65" s="64"/>
      <c r="H65" s="64">
        <v>50814</v>
      </c>
      <c r="I65" s="64">
        <v>51</v>
      </c>
      <c r="J65" s="64">
        <f t="shared" si="4"/>
        <v>45014.6</v>
      </c>
      <c r="K65" s="64"/>
      <c r="L65" s="64">
        <v>44969.599999999999</v>
      </c>
      <c r="M65" s="64">
        <v>45</v>
      </c>
    </row>
    <row r="66" spans="1:13" s="25" customFormat="1" ht="47.25">
      <c r="A66" s="144" t="s">
        <v>762</v>
      </c>
      <c r="B66" s="176" t="s">
        <v>761</v>
      </c>
      <c r="C66" s="100">
        <v>600</v>
      </c>
      <c r="D66" s="101" t="s">
        <v>389</v>
      </c>
      <c r="E66" s="101" t="s">
        <v>272</v>
      </c>
      <c r="F66" s="64">
        <f>G66+H66+I66</f>
        <v>19863.5</v>
      </c>
      <c r="G66" s="64"/>
      <c r="H66" s="64">
        <v>19843.599999999999</v>
      </c>
      <c r="I66" s="64">
        <v>19.899999999999999</v>
      </c>
      <c r="J66" s="64">
        <f>K66+L66+M66</f>
        <v>12865.1</v>
      </c>
      <c r="K66" s="64"/>
      <c r="L66" s="64">
        <v>12852.2</v>
      </c>
      <c r="M66" s="64">
        <v>12.9</v>
      </c>
    </row>
    <row r="67" spans="1:13" s="25" customFormat="1" ht="31.5">
      <c r="A67" s="103" t="s">
        <v>606</v>
      </c>
      <c r="B67" s="115" t="s">
        <v>813</v>
      </c>
      <c r="C67" s="100"/>
      <c r="D67" s="101"/>
      <c r="E67" s="101"/>
      <c r="F67" s="64">
        <f t="shared" si="0"/>
        <v>100.2</v>
      </c>
      <c r="G67" s="64">
        <f>SUBTOTAL(9,G68:G69)</f>
        <v>0</v>
      </c>
      <c r="H67" s="64">
        <f>SUBTOTAL(9,H68:H69)</f>
        <v>100</v>
      </c>
      <c r="I67" s="64">
        <f>SUBTOTAL(9,I68:I69)</f>
        <v>0.2</v>
      </c>
      <c r="J67" s="64">
        <f t="shared" ref="J67:J130" si="9">K67+L67+M67</f>
        <v>100.1</v>
      </c>
      <c r="K67" s="64">
        <f>SUBTOTAL(9,K68:K69)</f>
        <v>0</v>
      </c>
      <c r="L67" s="64">
        <f>SUBTOTAL(9,L68:L69)</f>
        <v>100</v>
      </c>
      <c r="M67" s="64">
        <f>SUBTOTAL(9,M68:M69)</f>
        <v>0.1</v>
      </c>
    </row>
    <row r="68" spans="1:13" s="25" customFormat="1" ht="47.25" hidden="1">
      <c r="A68" s="103" t="s">
        <v>608</v>
      </c>
      <c r="B68" s="115" t="s">
        <v>609</v>
      </c>
      <c r="C68" s="100">
        <v>600</v>
      </c>
      <c r="D68" s="101" t="s">
        <v>492</v>
      </c>
      <c r="E68" s="101" t="s">
        <v>275</v>
      </c>
      <c r="F68" s="64">
        <f t="shared" si="0"/>
        <v>0</v>
      </c>
      <c r="G68" s="64"/>
      <c r="H68" s="64">
        <v>0</v>
      </c>
      <c r="I68" s="64"/>
      <c r="J68" s="64">
        <f t="shared" si="9"/>
        <v>0</v>
      </c>
      <c r="K68" s="64"/>
      <c r="L68" s="64">
        <v>0</v>
      </c>
      <c r="M68" s="64"/>
    </row>
    <row r="69" spans="1:13" s="25" customFormat="1" ht="47.25">
      <c r="A69" s="103" t="s">
        <v>608</v>
      </c>
      <c r="B69" s="115" t="s">
        <v>609</v>
      </c>
      <c r="C69" s="100">
        <v>600</v>
      </c>
      <c r="D69" s="101" t="s">
        <v>492</v>
      </c>
      <c r="E69" s="101" t="s">
        <v>275</v>
      </c>
      <c r="F69" s="64">
        <f t="shared" si="0"/>
        <v>100.2</v>
      </c>
      <c r="G69" s="64"/>
      <c r="H69" s="64">
        <v>100</v>
      </c>
      <c r="I69" s="64">
        <v>0.2</v>
      </c>
      <c r="J69" s="64">
        <f t="shared" si="9"/>
        <v>100.1</v>
      </c>
      <c r="K69" s="64"/>
      <c r="L69" s="64">
        <v>100</v>
      </c>
      <c r="M69" s="64">
        <v>0.1</v>
      </c>
    </row>
    <row r="70" spans="1:13" s="25" customFormat="1" ht="31.5" hidden="1">
      <c r="A70" s="103" t="s">
        <v>658</v>
      </c>
      <c r="B70" s="115" t="s">
        <v>919</v>
      </c>
      <c r="C70" s="100"/>
      <c r="D70" s="101"/>
      <c r="E70" s="101"/>
      <c r="F70" s="64">
        <f t="shared" si="0"/>
        <v>0</v>
      </c>
      <c r="G70" s="64">
        <f>SUBTOTAL(9,G71:G71)</f>
        <v>0</v>
      </c>
      <c r="H70" s="64">
        <f>SUBTOTAL(9,H71:H71)</f>
        <v>0</v>
      </c>
      <c r="I70" s="64">
        <f>SUBTOTAL(9,I71:I71)</f>
        <v>0</v>
      </c>
      <c r="J70" s="64">
        <f t="shared" si="9"/>
        <v>0</v>
      </c>
      <c r="K70" s="64">
        <f>SUBTOTAL(9,K71:K71)</f>
        <v>0</v>
      </c>
      <c r="L70" s="64">
        <f>SUBTOTAL(9,L71:L71)</f>
        <v>0</v>
      </c>
      <c r="M70" s="64">
        <f>SUBTOTAL(9,M71:M71)</f>
        <v>0</v>
      </c>
    </row>
    <row r="71" spans="1:13" s="25" customFormat="1" ht="47.25" hidden="1">
      <c r="A71" s="103" t="s">
        <v>660</v>
      </c>
      <c r="B71" s="115" t="s">
        <v>661</v>
      </c>
      <c r="C71" s="100">
        <v>600</v>
      </c>
      <c r="D71" s="101" t="s">
        <v>492</v>
      </c>
      <c r="E71" s="101" t="s">
        <v>343</v>
      </c>
      <c r="F71" s="64">
        <f t="shared" si="0"/>
        <v>0</v>
      </c>
      <c r="G71" s="64"/>
      <c r="H71" s="64">
        <v>0</v>
      </c>
      <c r="I71" s="64"/>
      <c r="J71" s="64">
        <f t="shared" si="9"/>
        <v>0</v>
      </c>
      <c r="K71" s="64"/>
      <c r="L71" s="64">
        <v>0</v>
      </c>
      <c r="M71" s="64"/>
    </row>
    <row r="72" spans="1:13" s="25" customFormat="1" ht="31.5">
      <c r="A72" s="99" t="s">
        <v>672</v>
      </c>
      <c r="B72" s="115" t="s">
        <v>814</v>
      </c>
      <c r="C72" s="100"/>
      <c r="D72" s="101"/>
      <c r="E72" s="101"/>
      <c r="F72" s="64">
        <f t="shared" si="0"/>
        <v>943.69999999999993</v>
      </c>
      <c r="G72" s="64">
        <f>SUBTOTAL(9,G73)</f>
        <v>867.3</v>
      </c>
      <c r="H72" s="64">
        <f>SUBTOTAL(9,H73)</f>
        <v>75.400000000000006</v>
      </c>
      <c r="I72" s="64">
        <f>I73</f>
        <v>1</v>
      </c>
      <c r="J72" s="64">
        <f t="shared" si="9"/>
        <v>943.59999999999991</v>
      </c>
      <c r="K72" s="64">
        <f>SUBTOTAL(9,K73)</f>
        <v>867.3</v>
      </c>
      <c r="L72" s="64">
        <f>SUBTOTAL(9,L73)</f>
        <v>75.400000000000006</v>
      </c>
      <c r="M72" s="64">
        <f>M73</f>
        <v>0.9</v>
      </c>
    </row>
    <row r="73" spans="1:13" s="25" customFormat="1" ht="47.25">
      <c r="A73" s="99" t="s">
        <v>674</v>
      </c>
      <c r="B73" s="115" t="s">
        <v>675</v>
      </c>
      <c r="C73" s="100">
        <v>600</v>
      </c>
      <c r="D73" s="101" t="s">
        <v>389</v>
      </c>
      <c r="E73" s="101" t="s">
        <v>272</v>
      </c>
      <c r="F73" s="64">
        <f t="shared" ref="F73:F148" si="10">G73+H73+I73</f>
        <v>943.69999999999993</v>
      </c>
      <c r="G73" s="64">
        <v>867.3</v>
      </c>
      <c r="H73" s="64">
        <v>75.400000000000006</v>
      </c>
      <c r="I73" s="64">
        <v>1</v>
      </c>
      <c r="J73" s="64">
        <f t="shared" si="9"/>
        <v>943.59999999999991</v>
      </c>
      <c r="K73" s="64">
        <v>867.3</v>
      </c>
      <c r="L73" s="64">
        <v>75.400000000000006</v>
      </c>
      <c r="M73" s="64">
        <v>0.9</v>
      </c>
    </row>
    <row r="74" spans="1:13" s="25" customFormat="1" ht="31.5">
      <c r="A74" s="99" t="s">
        <v>598</v>
      </c>
      <c r="B74" s="115" t="s">
        <v>815</v>
      </c>
      <c r="C74" s="100"/>
      <c r="D74" s="101"/>
      <c r="E74" s="101"/>
      <c r="F74" s="64">
        <f t="shared" si="10"/>
        <v>10735.7</v>
      </c>
      <c r="G74" s="64">
        <f>SUBTOTAL(9,G75)</f>
        <v>9866</v>
      </c>
      <c r="H74" s="64">
        <f t="shared" ref="H74" si="11">SUBTOTAL(9,H75)</f>
        <v>859</v>
      </c>
      <c r="I74" s="64">
        <f>I75</f>
        <v>10.7</v>
      </c>
      <c r="J74" s="64">
        <f t="shared" si="9"/>
        <v>6441.4</v>
      </c>
      <c r="K74" s="64">
        <f>SUBTOTAL(9,K75)</f>
        <v>5920.2</v>
      </c>
      <c r="L74" s="64">
        <f t="shared" ref="L74" si="12">SUBTOTAL(9,L75)</f>
        <v>514.79999999999995</v>
      </c>
      <c r="M74" s="64">
        <f>M75</f>
        <v>6.4</v>
      </c>
    </row>
    <row r="75" spans="1:13" s="25" customFormat="1" ht="63">
      <c r="A75" s="99" t="s">
        <v>600</v>
      </c>
      <c r="B75" s="115" t="s">
        <v>601</v>
      </c>
      <c r="C75" s="100">
        <v>600</v>
      </c>
      <c r="D75" s="101" t="s">
        <v>492</v>
      </c>
      <c r="E75" s="101" t="s">
        <v>275</v>
      </c>
      <c r="F75" s="64">
        <f t="shared" si="10"/>
        <v>10735.7</v>
      </c>
      <c r="G75" s="64">
        <v>9866</v>
      </c>
      <c r="H75" s="64">
        <v>859</v>
      </c>
      <c r="I75" s="64">
        <v>10.7</v>
      </c>
      <c r="J75" s="64">
        <f t="shared" si="9"/>
        <v>6441.4</v>
      </c>
      <c r="K75" s="64">
        <v>5920.2</v>
      </c>
      <c r="L75" s="64">
        <v>514.79999999999995</v>
      </c>
      <c r="M75" s="64">
        <v>6.4</v>
      </c>
    </row>
    <row r="76" spans="1:13" s="25" customFormat="1" ht="31.5">
      <c r="A76" s="99" t="s">
        <v>816</v>
      </c>
      <c r="B76" s="115" t="s">
        <v>817</v>
      </c>
      <c r="C76" s="100"/>
      <c r="D76" s="101"/>
      <c r="E76" s="101"/>
      <c r="F76" s="64">
        <f t="shared" si="10"/>
        <v>13358.5</v>
      </c>
      <c r="G76" s="64">
        <f>SUBTOTAL(9,G77)</f>
        <v>13358.5</v>
      </c>
      <c r="H76" s="64">
        <f>SUBTOTAL(9,H77)</f>
        <v>0</v>
      </c>
      <c r="I76" s="64">
        <f>SUBTOTAL(9,I77)</f>
        <v>0</v>
      </c>
      <c r="J76" s="64">
        <f t="shared" si="9"/>
        <v>12768.3</v>
      </c>
      <c r="K76" s="64">
        <f>SUBTOTAL(9,K77)</f>
        <v>12768.3</v>
      </c>
      <c r="L76" s="64">
        <f>SUBTOTAL(9,L77)</f>
        <v>0</v>
      </c>
      <c r="M76" s="64">
        <f>SUBTOTAL(9,M77)</f>
        <v>0</v>
      </c>
    </row>
    <row r="77" spans="1:13" s="25" customFormat="1" ht="63">
      <c r="A77" s="99" t="s">
        <v>604</v>
      </c>
      <c r="B77" s="115" t="s">
        <v>605</v>
      </c>
      <c r="C77" s="100">
        <v>600</v>
      </c>
      <c r="D77" s="101" t="s">
        <v>492</v>
      </c>
      <c r="E77" s="101" t="s">
        <v>275</v>
      </c>
      <c r="F77" s="64">
        <f t="shared" si="10"/>
        <v>13358.5</v>
      </c>
      <c r="G77" s="64">
        <v>13358.5</v>
      </c>
      <c r="H77" s="64"/>
      <c r="I77" s="64"/>
      <c r="J77" s="64">
        <f t="shared" si="9"/>
        <v>12768.3</v>
      </c>
      <c r="K77" s="64">
        <v>12768.3</v>
      </c>
      <c r="L77" s="64"/>
      <c r="M77" s="64"/>
    </row>
    <row r="78" spans="1:13" s="25" customFormat="1" ht="15.75" hidden="1">
      <c r="A78" s="103" t="s">
        <v>610</v>
      </c>
      <c r="B78" s="115" t="s">
        <v>818</v>
      </c>
      <c r="C78" s="100"/>
      <c r="D78" s="101"/>
      <c r="E78" s="101"/>
      <c r="F78" s="64">
        <f t="shared" si="10"/>
        <v>0</v>
      </c>
      <c r="G78" s="64">
        <f>SUBTOTAL(9,G79)</f>
        <v>0</v>
      </c>
      <c r="H78" s="64">
        <f>SUBTOTAL(9,H79)</f>
        <v>0</v>
      </c>
      <c r="I78" s="64">
        <f>SUBTOTAL(9,I79)</f>
        <v>0</v>
      </c>
      <c r="J78" s="64">
        <f t="shared" si="9"/>
        <v>0</v>
      </c>
      <c r="K78" s="64">
        <f>SUBTOTAL(9,K79)</f>
        <v>0</v>
      </c>
      <c r="L78" s="64">
        <f>SUBTOTAL(9,L79)</f>
        <v>0</v>
      </c>
      <c r="M78" s="64">
        <f>SUBTOTAL(9,M79)</f>
        <v>0</v>
      </c>
    </row>
    <row r="79" spans="1:13" s="25" customFormat="1" ht="47.25" hidden="1">
      <c r="A79" s="103" t="s">
        <v>611</v>
      </c>
      <c r="B79" s="115" t="s">
        <v>612</v>
      </c>
      <c r="C79" s="100">
        <v>600</v>
      </c>
      <c r="D79" s="101" t="s">
        <v>492</v>
      </c>
      <c r="E79" s="101" t="s">
        <v>275</v>
      </c>
      <c r="F79" s="64">
        <f t="shared" si="10"/>
        <v>0</v>
      </c>
      <c r="G79" s="64"/>
      <c r="H79" s="64"/>
      <c r="I79" s="64"/>
      <c r="J79" s="64">
        <f t="shared" si="9"/>
        <v>0</v>
      </c>
      <c r="K79" s="64"/>
      <c r="L79" s="64"/>
      <c r="M79" s="64"/>
    </row>
    <row r="80" spans="1:13" s="25" customFormat="1" ht="31.5">
      <c r="A80" s="103" t="s">
        <v>764</v>
      </c>
      <c r="B80" s="115" t="s">
        <v>920</v>
      </c>
      <c r="C80" s="100"/>
      <c r="D80" s="101"/>
      <c r="E80" s="101"/>
      <c r="F80" s="64">
        <f t="shared" ref="F80:F81" si="13">G80+H80+I80</f>
        <v>1438.2</v>
      </c>
      <c r="G80" s="64">
        <f>SUBTOTAL(9,G81)</f>
        <v>0</v>
      </c>
      <c r="H80" s="64">
        <f>SUBTOTAL(9,H81)</f>
        <v>0</v>
      </c>
      <c r="I80" s="64">
        <f>SUBTOTAL(9,I81)</f>
        <v>1438.2</v>
      </c>
      <c r="J80" s="64">
        <f t="shared" si="9"/>
        <v>1438.2</v>
      </c>
      <c r="K80" s="64">
        <f>SUBTOTAL(9,K81)</f>
        <v>0</v>
      </c>
      <c r="L80" s="64">
        <f>SUBTOTAL(9,L81)</f>
        <v>0</v>
      </c>
      <c r="M80" s="64">
        <f>SUBTOTAL(9,M81)</f>
        <v>1438.2</v>
      </c>
    </row>
    <row r="81" spans="1:13" s="25" customFormat="1" ht="47.25">
      <c r="A81" s="103" t="s">
        <v>766</v>
      </c>
      <c r="B81" s="115" t="s">
        <v>765</v>
      </c>
      <c r="C81" s="100">
        <v>600</v>
      </c>
      <c r="D81" s="101" t="s">
        <v>389</v>
      </c>
      <c r="E81" s="101" t="s">
        <v>272</v>
      </c>
      <c r="F81" s="64">
        <f t="shared" si="13"/>
        <v>1438.2</v>
      </c>
      <c r="G81" s="64"/>
      <c r="H81" s="64"/>
      <c r="I81" s="64">
        <v>1438.2</v>
      </c>
      <c r="J81" s="64">
        <f t="shared" si="9"/>
        <v>1438.2</v>
      </c>
      <c r="K81" s="64"/>
      <c r="L81" s="64"/>
      <c r="M81" s="64">
        <v>1438.2</v>
      </c>
    </row>
    <row r="82" spans="1:13" s="25" customFormat="1" ht="31.5">
      <c r="A82" s="103" t="s">
        <v>734</v>
      </c>
      <c r="B82" s="115" t="s">
        <v>921</v>
      </c>
      <c r="C82" s="100"/>
      <c r="D82" s="101"/>
      <c r="E82" s="101"/>
      <c r="F82" s="64">
        <f t="shared" ref="F82:F83" si="14">G82+H82+I82</f>
        <v>0</v>
      </c>
      <c r="G82" s="64">
        <f>SUBTOTAL(9,G83)</f>
        <v>0</v>
      </c>
      <c r="H82" s="64">
        <f>SUBTOTAL(9,H83)</f>
        <v>0</v>
      </c>
      <c r="I82" s="64">
        <f>SUBTOTAL(9,I83)</f>
        <v>0</v>
      </c>
      <c r="J82" s="64">
        <f t="shared" si="9"/>
        <v>0</v>
      </c>
      <c r="K82" s="64">
        <f>SUBTOTAL(9,K83)</f>
        <v>0</v>
      </c>
      <c r="L82" s="64">
        <f>SUBTOTAL(9,L83)</f>
        <v>0</v>
      </c>
      <c r="M82" s="64">
        <f>SUBTOTAL(9,M83)</f>
        <v>0</v>
      </c>
    </row>
    <row r="83" spans="1:13" s="25" customFormat="1" ht="47.25">
      <c r="A83" s="103" t="s">
        <v>737</v>
      </c>
      <c r="B83" s="115" t="s">
        <v>736</v>
      </c>
      <c r="C83" s="100">
        <v>400</v>
      </c>
      <c r="D83" s="101" t="s">
        <v>272</v>
      </c>
      <c r="E83" s="101" t="s">
        <v>311</v>
      </c>
      <c r="F83" s="64">
        <f t="shared" si="14"/>
        <v>0</v>
      </c>
      <c r="G83" s="64"/>
      <c r="H83" s="64"/>
      <c r="I83" s="64">
        <v>0</v>
      </c>
      <c r="J83" s="64">
        <f t="shared" si="9"/>
        <v>0</v>
      </c>
      <c r="K83" s="64"/>
      <c r="L83" s="64"/>
      <c r="M83" s="64">
        <v>0</v>
      </c>
    </row>
    <row r="84" spans="1:13" s="25" customFormat="1" ht="31.5">
      <c r="A84" s="103" t="s">
        <v>924</v>
      </c>
      <c r="B84" s="115" t="s">
        <v>922</v>
      </c>
      <c r="C84" s="100"/>
      <c r="D84" s="101"/>
      <c r="E84" s="101"/>
      <c r="F84" s="64">
        <f t="shared" ref="F84:F93" si="15">G84+H84+I84</f>
        <v>1545.8</v>
      </c>
      <c r="G84" s="64">
        <f>SUM(G85:G87)</f>
        <v>0</v>
      </c>
      <c r="H84" s="64">
        <f t="shared" ref="H84:I84" si="16">SUM(H85:H87)</f>
        <v>1544.1</v>
      </c>
      <c r="I84" s="64">
        <f t="shared" si="16"/>
        <v>1.7000000000000002</v>
      </c>
      <c r="J84" s="64">
        <f t="shared" si="9"/>
        <v>1545.6</v>
      </c>
      <c r="K84" s="64">
        <f>SUM(K85:K87)</f>
        <v>0</v>
      </c>
      <c r="L84" s="64">
        <f t="shared" ref="L84:M84" si="17">SUM(L85:L87)</f>
        <v>1544.1</v>
      </c>
      <c r="M84" s="64">
        <f t="shared" si="17"/>
        <v>1.5</v>
      </c>
    </row>
    <row r="85" spans="1:13" s="25" customFormat="1" ht="31.5">
      <c r="A85" s="103" t="s">
        <v>755</v>
      </c>
      <c r="B85" s="115" t="s">
        <v>754</v>
      </c>
      <c r="C85" s="100">
        <v>600</v>
      </c>
      <c r="D85" s="101" t="s">
        <v>492</v>
      </c>
      <c r="E85" s="101" t="s">
        <v>343</v>
      </c>
      <c r="F85" s="64">
        <f t="shared" si="15"/>
        <v>315.79999999999995</v>
      </c>
      <c r="G85" s="64"/>
      <c r="H85" s="64">
        <v>315.39999999999998</v>
      </c>
      <c r="I85" s="64">
        <v>0.4</v>
      </c>
      <c r="J85" s="64">
        <f t="shared" si="9"/>
        <v>315.7</v>
      </c>
      <c r="K85" s="64"/>
      <c r="L85" s="64">
        <v>315.39999999999998</v>
      </c>
      <c r="M85" s="64">
        <v>0.3</v>
      </c>
    </row>
    <row r="86" spans="1:13" s="25" customFormat="1" ht="47.25">
      <c r="A86" s="103" t="s">
        <v>757</v>
      </c>
      <c r="B86" s="115" t="s">
        <v>756</v>
      </c>
      <c r="C86" s="100">
        <v>600</v>
      </c>
      <c r="D86" s="101" t="s">
        <v>492</v>
      </c>
      <c r="E86" s="101" t="s">
        <v>343</v>
      </c>
      <c r="F86" s="64">
        <f t="shared" si="15"/>
        <v>446.2</v>
      </c>
      <c r="G86" s="64"/>
      <c r="H86" s="64">
        <v>445.7</v>
      </c>
      <c r="I86" s="64">
        <v>0.5</v>
      </c>
      <c r="J86" s="64">
        <f t="shared" si="9"/>
        <v>446.09999999999997</v>
      </c>
      <c r="K86" s="64"/>
      <c r="L86" s="64">
        <v>445.7</v>
      </c>
      <c r="M86" s="64">
        <v>0.4</v>
      </c>
    </row>
    <row r="87" spans="1:13" s="25" customFormat="1" ht="31.5">
      <c r="A87" s="103" t="s">
        <v>759</v>
      </c>
      <c r="B87" s="115" t="s">
        <v>758</v>
      </c>
      <c r="C87" s="100">
        <v>600</v>
      </c>
      <c r="D87" s="101" t="s">
        <v>492</v>
      </c>
      <c r="E87" s="101" t="s">
        <v>343</v>
      </c>
      <c r="F87" s="64">
        <f t="shared" si="15"/>
        <v>783.8</v>
      </c>
      <c r="G87" s="64"/>
      <c r="H87" s="64">
        <v>783</v>
      </c>
      <c r="I87" s="64">
        <v>0.8</v>
      </c>
      <c r="J87" s="64">
        <f t="shared" si="9"/>
        <v>783.8</v>
      </c>
      <c r="K87" s="64"/>
      <c r="L87" s="64">
        <v>783</v>
      </c>
      <c r="M87" s="64">
        <v>0.8</v>
      </c>
    </row>
    <row r="88" spans="1:13" s="25" customFormat="1" ht="19.5" customHeight="1">
      <c r="A88" s="103" t="s">
        <v>925</v>
      </c>
      <c r="B88" s="115" t="s">
        <v>923</v>
      </c>
      <c r="C88" s="100"/>
      <c r="D88" s="101"/>
      <c r="E88" s="101"/>
      <c r="F88" s="64">
        <f t="shared" si="15"/>
        <v>0</v>
      </c>
      <c r="G88" s="64">
        <f>SUBTOTAL(9,G89)</f>
        <v>0</v>
      </c>
      <c r="H88" s="64">
        <f>SUBTOTAL(9,H89)</f>
        <v>0</v>
      </c>
      <c r="I88" s="64">
        <f>SUBTOTAL(9,I89)</f>
        <v>0</v>
      </c>
      <c r="J88" s="64">
        <f t="shared" si="9"/>
        <v>0</v>
      </c>
      <c r="K88" s="64">
        <f>SUBTOTAL(9,K89)</f>
        <v>0</v>
      </c>
      <c r="L88" s="64">
        <f>SUBTOTAL(9,L89)</f>
        <v>0</v>
      </c>
      <c r="M88" s="64">
        <f>SUBTOTAL(9,M89)</f>
        <v>0</v>
      </c>
    </row>
    <row r="89" spans="1:13" s="25" customFormat="1" ht="63">
      <c r="A89" s="103" t="s">
        <v>752</v>
      </c>
      <c r="B89" s="115" t="s">
        <v>751</v>
      </c>
      <c r="C89" s="100">
        <v>600</v>
      </c>
      <c r="D89" s="101" t="s">
        <v>492</v>
      </c>
      <c r="E89" s="101" t="s">
        <v>492</v>
      </c>
      <c r="F89" s="64">
        <f t="shared" si="15"/>
        <v>0</v>
      </c>
      <c r="G89" s="64"/>
      <c r="H89" s="64"/>
      <c r="I89" s="64"/>
      <c r="J89" s="64">
        <f t="shared" si="9"/>
        <v>0</v>
      </c>
      <c r="K89" s="64"/>
      <c r="L89" s="64"/>
      <c r="M89" s="64"/>
    </row>
    <row r="90" spans="1:13" s="25" customFormat="1" ht="31.5">
      <c r="A90" s="103" t="s">
        <v>1126</v>
      </c>
      <c r="B90" s="115" t="s">
        <v>1133</v>
      </c>
      <c r="C90" s="100"/>
      <c r="D90" s="101"/>
      <c r="E90" s="101"/>
      <c r="F90" s="64">
        <f t="shared" si="15"/>
        <v>1299.2</v>
      </c>
      <c r="G90" s="64">
        <f>SUM(G91:G93)</f>
        <v>0</v>
      </c>
      <c r="H90" s="64">
        <f t="shared" ref="H90:I90" si="18">SUM(H91:H93)</f>
        <v>0</v>
      </c>
      <c r="I90" s="64">
        <f t="shared" si="18"/>
        <v>1299.2</v>
      </c>
      <c r="J90" s="64">
        <f t="shared" si="9"/>
        <v>1299.2</v>
      </c>
      <c r="K90" s="64">
        <f>SUM(K91:K93)</f>
        <v>0</v>
      </c>
      <c r="L90" s="64">
        <f t="shared" ref="L90:M90" si="19">SUM(L91:L93)</f>
        <v>0</v>
      </c>
      <c r="M90" s="64">
        <f t="shared" si="19"/>
        <v>1299.2</v>
      </c>
    </row>
    <row r="91" spans="1:13" s="25" customFormat="1" ht="47.25">
      <c r="A91" s="103" t="s">
        <v>1127</v>
      </c>
      <c r="B91" s="115" t="s">
        <v>1125</v>
      </c>
      <c r="C91" s="100">
        <v>600</v>
      </c>
      <c r="D91" s="101" t="s">
        <v>492</v>
      </c>
      <c r="E91" s="101" t="s">
        <v>275</v>
      </c>
      <c r="F91" s="64">
        <f t="shared" si="15"/>
        <v>680</v>
      </c>
      <c r="G91" s="64"/>
      <c r="H91" s="64"/>
      <c r="I91" s="64">
        <v>680</v>
      </c>
      <c r="J91" s="64">
        <f t="shared" si="9"/>
        <v>680</v>
      </c>
      <c r="K91" s="64"/>
      <c r="L91" s="64"/>
      <c r="M91" s="64">
        <v>680</v>
      </c>
    </row>
    <row r="92" spans="1:13" s="25" customFormat="1" ht="47.25">
      <c r="A92" s="103" t="s">
        <v>1127</v>
      </c>
      <c r="B92" s="115" t="s">
        <v>1125</v>
      </c>
      <c r="C92" s="100">
        <v>600</v>
      </c>
      <c r="D92" s="101" t="s">
        <v>492</v>
      </c>
      <c r="E92" s="101" t="s">
        <v>338</v>
      </c>
      <c r="F92" s="64">
        <f t="shared" si="15"/>
        <v>80</v>
      </c>
      <c r="G92" s="64"/>
      <c r="H92" s="64"/>
      <c r="I92" s="64">
        <v>80</v>
      </c>
      <c r="J92" s="64">
        <f t="shared" si="9"/>
        <v>80</v>
      </c>
      <c r="K92" s="64"/>
      <c r="L92" s="64"/>
      <c r="M92" s="64">
        <v>80</v>
      </c>
    </row>
    <row r="93" spans="1:13" s="25" customFormat="1" ht="47.25">
      <c r="A93" s="103" t="s">
        <v>1127</v>
      </c>
      <c r="B93" s="115" t="s">
        <v>1125</v>
      </c>
      <c r="C93" s="100">
        <v>600</v>
      </c>
      <c r="D93" s="101" t="s">
        <v>389</v>
      </c>
      <c r="E93" s="101" t="s">
        <v>272</v>
      </c>
      <c r="F93" s="64">
        <f t="shared" si="15"/>
        <v>539.20000000000005</v>
      </c>
      <c r="G93" s="64"/>
      <c r="H93" s="64"/>
      <c r="I93" s="64">
        <v>539.20000000000005</v>
      </c>
      <c r="J93" s="64">
        <f t="shared" si="9"/>
        <v>539.20000000000005</v>
      </c>
      <c r="K93" s="64"/>
      <c r="L93" s="64"/>
      <c r="M93" s="64">
        <v>539.20000000000005</v>
      </c>
    </row>
    <row r="94" spans="1:13" s="25" customFormat="1" ht="31.5">
      <c r="A94" s="170" t="s">
        <v>700</v>
      </c>
      <c r="B94" s="171" t="s">
        <v>819</v>
      </c>
      <c r="C94" s="95"/>
      <c r="D94" s="96"/>
      <c r="E94" s="96"/>
      <c r="F94" s="161">
        <f t="shared" si="10"/>
        <v>247328.5</v>
      </c>
      <c r="G94" s="161"/>
      <c r="H94" s="161">
        <f>SUBTOTAL(9,H95:H101)</f>
        <v>0</v>
      </c>
      <c r="I94" s="161">
        <f>SUBTOTAL(9,I95:I101)</f>
        <v>247328.5</v>
      </c>
      <c r="J94" s="161">
        <f t="shared" si="9"/>
        <v>244206.7</v>
      </c>
      <c r="K94" s="161"/>
      <c r="L94" s="161">
        <f>SUBTOTAL(9,L95:L101)</f>
        <v>0</v>
      </c>
      <c r="M94" s="161">
        <f>SUBTOTAL(9,M95:M101)</f>
        <v>244206.7</v>
      </c>
    </row>
    <row r="95" spans="1:13" s="25" customFormat="1" ht="47.25">
      <c r="A95" s="172" t="s">
        <v>586</v>
      </c>
      <c r="B95" s="174" t="s">
        <v>587</v>
      </c>
      <c r="C95" s="100">
        <v>600</v>
      </c>
      <c r="D95" s="101" t="s">
        <v>492</v>
      </c>
      <c r="E95" s="101" t="s">
        <v>272</v>
      </c>
      <c r="F95" s="64">
        <f t="shared" si="10"/>
        <v>12924.2</v>
      </c>
      <c r="G95" s="64"/>
      <c r="H95" s="64">
        <v>0</v>
      </c>
      <c r="I95" s="64">
        <v>12924.2</v>
      </c>
      <c r="J95" s="64">
        <f t="shared" si="9"/>
        <v>12849.2</v>
      </c>
      <c r="K95" s="64"/>
      <c r="L95" s="64">
        <v>0</v>
      </c>
      <c r="M95" s="64">
        <v>12849.2</v>
      </c>
    </row>
    <row r="96" spans="1:13" s="25" customFormat="1" ht="47.25">
      <c r="A96" s="172" t="s">
        <v>820</v>
      </c>
      <c r="B96" s="174" t="s">
        <v>614</v>
      </c>
      <c r="C96" s="100">
        <v>600</v>
      </c>
      <c r="D96" s="101" t="s">
        <v>492</v>
      </c>
      <c r="E96" s="101" t="s">
        <v>275</v>
      </c>
      <c r="F96" s="64">
        <f t="shared" si="10"/>
        <v>91561.8</v>
      </c>
      <c r="G96" s="64"/>
      <c r="H96" s="64">
        <v>0</v>
      </c>
      <c r="I96" s="64">
        <v>91561.8</v>
      </c>
      <c r="J96" s="64">
        <f t="shared" si="9"/>
        <v>91389.3</v>
      </c>
      <c r="K96" s="64"/>
      <c r="L96" s="64">
        <v>0</v>
      </c>
      <c r="M96" s="64">
        <v>91389.3</v>
      </c>
    </row>
    <row r="97" spans="1:13" s="25" customFormat="1" ht="47.25">
      <c r="A97" s="172" t="s">
        <v>821</v>
      </c>
      <c r="B97" s="174" t="s">
        <v>621</v>
      </c>
      <c r="C97" s="100">
        <v>600</v>
      </c>
      <c r="D97" s="101" t="s">
        <v>492</v>
      </c>
      <c r="E97" s="101" t="s">
        <v>338</v>
      </c>
      <c r="F97" s="64">
        <f t="shared" si="10"/>
        <v>11889.9</v>
      </c>
      <c r="G97" s="64"/>
      <c r="H97" s="64">
        <v>0</v>
      </c>
      <c r="I97" s="64">
        <v>11889.9</v>
      </c>
      <c r="J97" s="64">
        <f t="shared" si="9"/>
        <v>11781.9</v>
      </c>
      <c r="K97" s="64"/>
      <c r="L97" s="64">
        <v>0</v>
      </c>
      <c r="M97" s="64">
        <v>11781.9</v>
      </c>
    </row>
    <row r="98" spans="1:13" s="25" customFormat="1" ht="47.25">
      <c r="A98" s="172" t="s">
        <v>615</v>
      </c>
      <c r="B98" s="174" t="s">
        <v>616</v>
      </c>
      <c r="C98" s="100">
        <v>600</v>
      </c>
      <c r="D98" s="101" t="s">
        <v>492</v>
      </c>
      <c r="E98" s="101" t="s">
        <v>275</v>
      </c>
      <c r="F98" s="64">
        <f t="shared" si="10"/>
        <v>17201.5</v>
      </c>
      <c r="G98" s="64"/>
      <c r="H98" s="64">
        <v>0</v>
      </c>
      <c r="I98" s="64">
        <v>17201.5</v>
      </c>
      <c r="J98" s="64">
        <f t="shared" si="9"/>
        <v>17149.5</v>
      </c>
      <c r="K98" s="64"/>
      <c r="L98" s="64">
        <v>0</v>
      </c>
      <c r="M98" s="64">
        <v>17149.5</v>
      </c>
    </row>
    <row r="99" spans="1:13" s="25" customFormat="1" ht="30" customHeight="1">
      <c r="A99" s="172" t="s">
        <v>676</v>
      </c>
      <c r="B99" s="174" t="s">
        <v>677</v>
      </c>
      <c r="C99" s="100">
        <v>600</v>
      </c>
      <c r="D99" s="101" t="s">
        <v>389</v>
      </c>
      <c r="E99" s="101" t="s">
        <v>272</v>
      </c>
      <c r="F99" s="64">
        <f t="shared" si="10"/>
        <v>61879.1</v>
      </c>
      <c r="G99" s="64"/>
      <c r="H99" s="64">
        <v>0</v>
      </c>
      <c r="I99" s="64">
        <v>61879.1</v>
      </c>
      <c r="J99" s="64">
        <f t="shared" si="9"/>
        <v>61846.8</v>
      </c>
      <c r="K99" s="64"/>
      <c r="L99" s="64">
        <v>0</v>
      </c>
      <c r="M99" s="64">
        <v>61846.8</v>
      </c>
    </row>
    <row r="100" spans="1:13" s="25" customFormat="1" ht="47.25">
      <c r="A100" s="172" t="s">
        <v>678</v>
      </c>
      <c r="B100" s="174" t="s">
        <v>679</v>
      </c>
      <c r="C100" s="100">
        <v>600</v>
      </c>
      <c r="D100" s="101" t="s">
        <v>389</v>
      </c>
      <c r="E100" s="101" t="s">
        <v>272</v>
      </c>
      <c r="F100" s="64">
        <f t="shared" si="10"/>
        <v>20453.599999999999</v>
      </c>
      <c r="G100" s="64"/>
      <c r="H100" s="64">
        <v>0</v>
      </c>
      <c r="I100" s="64">
        <v>20453.599999999999</v>
      </c>
      <c r="J100" s="64">
        <f t="shared" si="9"/>
        <v>17778.8</v>
      </c>
      <c r="K100" s="64"/>
      <c r="L100" s="64">
        <v>0</v>
      </c>
      <c r="M100" s="64">
        <v>17778.8</v>
      </c>
    </row>
    <row r="101" spans="1:13" s="25" customFormat="1" ht="47.25">
      <c r="A101" s="172" t="s">
        <v>680</v>
      </c>
      <c r="B101" s="174" t="s">
        <v>681</v>
      </c>
      <c r="C101" s="100">
        <v>600</v>
      </c>
      <c r="D101" s="101" t="s">
        <v>389</v>
      </c>
      <c r="E101" s="101" t="s">
        <v>272</v>
      </c>
      <c r="F101" s="64">
        <f t="shared" si="10"/>
        <v>31418.400000000001</v>
      </c>
      <c r="G101" s="64"/>
      <c r="H101" s="64">
        <v>0</v>
      </c>
      <c r="I101" s="64">
        <v>31418.400000000001</v>
      </c>
      <c r="J101" s="64">
        <f t="shared" si="9"/>
        <v>31411.200000000001</v>
      </c>
      <c r="K101" s="64"/>
      <c r="L101" s="64">
        <v>0</v>
      </c>
      <c r="M101" s="64">
        <v>31411.200000000001</v>
      </c>
    </row>
    <row r="102" spans="1:13" s="25" customFormat="1" ht="31.5">
      <c r="A102" s="170" t="s">
        <v>524</v>
      </c>
      <c r="B102" s="171" t="s">
        <v>338</v>
      </c>
      <c r="C102" s="100"/>
      <c r="D102" s="101"/>
      <c r="E102" s="101"/>
      <c r="F102" s="161">
        <f t="shared" si="10"/>
        <v>300</v>
      </c>
      <c r="G102" s="161"/>
      <c r="H102" s="161">
        <f>SUM(H103)</f>
        <v>0</v>
      </c>
      <c r="I102" s="161">
        <f>SUM(I103)</f>
        <v>300</v>
      </c>
      <c r="J102" s="161">
        <f t="shared" si="9"/>
        <v>300</v>
      </c>
      <c r="K102" s="161"/>
      <c r="L102" s="161">
        <f>SUM(L103)</f>
        <v>0</v>
      </c>
      <c r="M102" s="161">
        <f>SUM(M103)</f>
        <v>300</v>
      </c>
    </row>
    <row r="103" spans="1:13" s="25" customFormat="1" ht="14.25" customHeight="1">
      <c r="A103" s="170" t="s">
        <v>526</v>
      </c>
      <c r="B103" s="171" t="s">
        <v>822</v>
      </c>
      <c r="C103" s="95"/>
      <c r="D103" s="96"/>
      <c r="E103" s="96"/>
      <c r="F103" s="161">
        <f t="shared" si="10"/>
        <v>300</v>
      </c>
      <c r="G103" s="161"/>
      <c r="H103" s="161">
        <f>H104</f>
        <v>0</v>
      </c>
      <c r="I103" s="161">
        <f>I104</f>
        <v>300</v>
      </c>
      <c r="J103" s="161">
        <f t="shared" si="9"/>
        <v>300</v>
      </c>
      <c r="K103" s="161"/>
      <c r="L103" s="161">
        <f>L104</f>
        <v>0</v>
      </c>
      <c r="M103" s="161">
        <f>M104</f>
        <v>300</v>
      </c>
    </row>
    <row r="104" spans="1:13" s="27" customFormat="1" ht="31.5">
      <c r="A104" s="172" t="s">
        <v>528</v>
      </c>
      <c r="B104" s="173" t="s">
        <v>823</v>
      </c>
      <c r="C104" s="100"/>
      <c r="D104" s="101"/>
      <c r="E104" s="101"/>
      <c r="F104" s="64">
        <f t="shared" si="10"/>
        <v>300</v>
      </c>
      <c r="G104" s="64"/>
      <c r="H104" s="64">
        <f>SUBTOTAL(9,H105)</f>
        <v>0</v>
      </c>
      <c r="I104" s="64">
        <f>SUBTOTAL(9,I105)</f>
        <v>300</v>
      </c>
      <c r="J104" s="64">
        <f t="shared" si="9"/>
        <v>300</v>
      </c>
      <c r="K104" s="64"/>
      <c r="L104" s="64">
        <f>SUBTOTAL(9,L105)</f>
        <v>0</v>
      </c>
      <c r="M104" s="64">
        <f>SUBTOTAL(9,M105)</f>
        <v>300</v>
      </c>
    </row>
    <row r="105" spans="1:13" s="25" customFormat="1" ht="31.5">
      <c r="A105" s="177" t="s">
        <v>530</v>
      </c>
      <c r="B105" s="174" t="s">
        <v>531</v>
      </c>
      <c r="C105" s="100">
        <v>800</v>
      </c>
      <c r="D105" s="101" t="s">
        <v>286</v>
      </c>
      <c r="E105" s="101">
        <v>12</v>
      </c>
      <c r="F105" s="64">
        <f t="shared" si="10"/>
        <v>300</v>
      </c>
      <c r="G105" s="64"/>
      <c r="H105" s="64">
        <v>0</v>
      </c>
      <c r="I105" s="64">
        <v>300</v>
      </c>
      <c r="J105" s="64">
        <f t="shared" si="9"/>
        <v>300</v>
      </c>
      <c r="K105" s="64"/>
      <c r="L105" s="64">
        <v>0</v>
      </c>
      <c r="M105" s="64">
        <v>300</v>
      </c>
    </row>
    <row r="106" spans="1:13" s="25" customFormat="1" ht="31.5">
      <c r="A106" s="170" t="s">
        <v>824</v>
      </c>
      <c r="B106" s="171" t="s">
        <v>286</v>
      </c>
      <c r="C106" s="100"/>
      <c r="D106" s="101"/>
      <c r="E106" s="101"/>
      <c r="F106" s="161">
        <f t="shared" si="10"/>
        <v>45746.5</v>
      </c>
      <c r="G106" s="161">
        <f>SUM(G107,G120)</f>
        <v>0</v>
      </c>
      <c r="H106" s="161">
        <f>SUM(H107,H120)</f>
        <v>12233.1</v>
      </c>
      <c r="I106" s="161">
        <f>SUM(I107,I120)</f>
        <v>33513.4</v>
      </c>
      <c r="J106" s="161">
        <f t="shared" si="9"/>
        <v>45720.7</v>
      </c>
      <c r="K106" s="161">
        <f>SUM(K107,K120)</f>
        <v>0</v>
      </c>
      <c r="L106" s="161">
        <f>SUM(L107,L120)</f>
        <v>12233</v>
      </c>
      <c r="M106" s="161">
        <f>SUM(M107,M120)</f>
        <v>33487.699999999997</v>
      </c>
    </row>
    <row r="107" spans="1:13" s="25" customFormat="1" ht="15.75">
      <c r="A107" s="170" t="s">
        <v>684</v>
      </c>
      <c r="B107" s="171" t="s">
        <v>825</v>
      </c>
      <c r="C107" s="178"/>
      <c r="D107" s="179"/>
      <c r="E107" s="179"/>
      <c r="F107" s="161">
        <f t="shared" si="10"/>
        <v>15259.7</v>
      </c>
      <c r="G107" s="161">
        <f>G108+G110+G112+G114+G116</f>
        <v>0</v>
      </c>
      <c r="H107" s="161">
        <f>H108+H110+H112+H114+H116</f>
        <v>12233.1</v>
      </c>
      <c r="I107" s="161">
        <f>I108+I110+I112+I114+I116</f>
        <v>3026.6</v>
      </c>
      <c r="J107" s="161">
        <f t="shared" si="9"/>
        <v>15259</v>
      </c>
      <c r="K107" s="161">
        <f>K108+K110+K112+K114+K116</f>
        <v>0</v>
      </c>
      <c r="L107" s="161">
        <f>L108+L110+L112+L114+L116</f>
        <v>12233</v>
      </c>
      <c r="M107" s="161">
        <f>M108+M110+M112+M114+M116</f>
        <v>3026</v>
      </c>
    </row>
    <row r="108" spans="1:13" s="27" customFormat="1" ht="15.75">
      <c r="A108" s="172" t="s">
        <v>705</v>
      </c>
      <c r="B108" s="174" t="s">
        <v>826</v>
      </c>
      <c r="C108" s="180"/>
      <c r="D108" s="181"/>
      <c r="E108" s="181"/>
      <c r="F108" s="64">
        <f t="shared" si="10"/>
        <v>1492.5</v>
      </c>
      <c r="G108" s="64">
        <f>SUM(G109:G109)</f>
        <v>0</v>
      </c>
      <c r="H108" s="64">
        <f>SUM(H109:H109)</f>
        <v>0</v>
      </c>
      <c r="I108" s="64">
        <f>SUM(I109:I109)</f>
        <v>1492.5</v>
      </c>
      <c r="J108" s="64">
        <f t="shared" si="9"/>
        <v>1492.5</v>
      </c>
      <c r="K108" s="64">
        <f>SUM(K109:K109)</f>
        <v>0</v>
      </c>
      <c r="L108" s="64">
        <f>SUM(L109:L109)</f>
        <v>0</v>
      </c>
      <c r="M108" s="64">
        <f>SUM(M109:M109)</f>
        <v>1492.5</v>
      </c>
    </row>
    <row r="109" spans="1:13" s="25" customFormat="1" ht="31.5">
      <c r="A109" s="172" t="s">
        <v>707</v>
      </c>
      <c r="B109" s="174" t="s">
        <v>708</v>
      </c>
      <c r="C109" s="100">
        <v>600</v>
      </c>
      <c r="D109" s="101">
        <v>11</v>
      </c>
      <c r="E109" s="101" t="s">
        <v>275</v>
      </c>
      <c r="F109" s="64">
        <f t="shared" si="10"/>
        <v>1492.5</v>
      </c>
      <c r="G109" s="64"/>
      <c r="H109" s="64">
        <v>0</v>
      </c>
      <c r="I109" s="64">
        <v>1492.5</v>
      </c>
      <c r="J109" s="64">
        <f t="shared" si="9"/>
        <v>1492.5</v>
      </c>
      <c r="K109" s="64"/>
      <c r="L109" s="64">
        <v>0</v>
      </c>
      <c r="M109" s="64">
        <v>1492.5</v>
      </c>
    </row>
    <row r="110" spans="1:13" s="25" customFormat="1" ht="31.5">
      <c r="A110" s="115" t="s">
        <v>575</v>
      </c>
      <c r="B110" s="174" t="s">
        <v>827</v>
      </c>
      <c r="C110" s="100"/>
      <c r="D110" s="101"/>
      <c r="E110" s="101"/>
      <c r="F110" s="64">
        <f t="shared" si="10"/>
        <v>135.9</v>
      </c>
      <c r="G110" s="64">
        <f>G111</f>
        <v>0</v>
      </c>
      <c r="H110" s="64">
        <f>H111</f>
        <v>0</v>
      </c>
      <c r="I110" s="64">
        <f>I111</f>
        <v>135.9</v>
      </c>
      <c r="J110" s="64">
        <f t="shared" si="9"/>
        <v>135.80000000000001</v>
      </c>
      <c r="K110" s="64">
        <f>K111</f>
        <v>0</v>
      </c>
      <c r="L110" s="64">
        <f>L111</f>
        <v>0</v>
      </c>
      <c r="M110" s="64">
        <f>M111</f>
        <v>135.80000000000001</v>
      </c>
    </row>
    <row r="111" spans="1:13" s="25" customFormat="1" ht="31.5">
      <c r="A111" s="172" t="s">
        <v>577</v>
      </c>
      <c r="B111" s="174" t="s">
        <v>697</v>
      </c>
      <c r="C111" s="100">
        <v>600</v>
      </c>
      <c r="D111" s="101" t="s">
        <v>519</v>
      </c>
      <c r="E111" s="101" t="s">
        <v>272</v>
      </c>
      <c r="F111" s="64">
        <f t="shared" si="10"/>
        <v>135.9</v>
      </c>
      <c r="G111" s="64"/>
      <c r="H111" s="64">
        <v>0</v>
      </c>
      <c r="I111" s="64">
        <v>135.9</v>
      </c>
      <c r="J111" s="64">
        <f t="shared" si="9"/>
        <v>135.80000000000001</v>
      </c>
      <c r="K111" s="64"/>
      <c r="L111" s="64">
        <v>0</v>
      </c>
      <c r="M111" s="64">
        <v>135.80000000000001</v>
      </c>
    </row>
    <row r="112" spans="1:13" s="25" customFormat="1" ht="31.5">
      <c r="A112" s="103" t="s">
        <v>1045</v>
      </c>
      <c r="B112" s="174" t="s">
        <v>1054</v>
      </c>
      <c r="C112" s="100"/>
      <c r="D112" s="101"/>
      <c r="E112" s="101"/>
      <c r="F112" s="64">
        <f t="shared" ref="F112:F115" si="20">G112+H112+I112</f>
        <v>10010.1</v>
      </c>
      <c r="G112" s="64">
        <f>G113</f>
        <v>0</v>
      </c>
      <c r="H112" s="64">
        <f>H113</f>
        <v>10000</v>
      </c>
      <c r="I112" s="64">
        <f>I113</f>
        <v>10.1</v>
      </c>
      <c r="J112" s="64">
        <f t="shared" si="9"/>
        <v>10010</v>
      </c>
      <c r="K112" s="64">
        <f>K113</f>
        <v>0</v>
      </c>
      <c r="L112" s="64">
        <f>L113</f>
        <v>10000</v>
      </c>
      <c r="M112" s="64">
        <f>M113</f>
        <v>10</v>
      </c>
    </row>
    <row r="113" spans="1:13" s="25" customFormat="1" ht="47.25">
      <c r="A113" s="103" t="s">
        <v>1049</v>
      </c>
      <c r="B113" s="174" t="s">
        <v>1047</v>
      </c>
      <c r="C113" s="100">
        <v>600</v>
      </c>
      <c r="D113" s="101" t="s">
        <v>519</v>
      </c>
      <c r="E113" s="101" t="s">
        <v>275</v>
      </c>
      <c r="F113" s="64">
        <f t="shared" si="20"/>
        <v>10010.1</v>
      </c>
      <c r="G113" s="64"/>
      <c r="H113" s="64">
        <v>10000</v>
      </c>
      <c r="I113" s="64">
        <v>10.1</v>
      </c>
      <c r="J113" s="64">
        <f t="shared" si="9"/>
        <v>10010</v>
      </c>
      <c r="K113" s="64"/>
      <c r="L113" s="64">
        <v>10000</v>
      </c>
      <c r="M113" s="64">
        <v>10</v>
      </c>
    </row>
    <row r="114" spans="1:13" s="25" customFormat="1" ht="31.5">
      <c r="A114" s="103" t="s">
        <v>1126</v>
      </c>
      <c r="B114" s="174" t="s">
        <v>1134</v>
      </c>
      <c r="C114" s="100"/>
      <c r="D114" s="101"/>
      <c r="E114" s="101"/>
      <c r="F114" s="64">
        <f t="shared" si="20"/>
        <v>1385.6</v>
      </c>
      <c r="G114" s="64">
        <f>G115</f>
        <v>0</v>
      </c>
      <c r="H114" s="64">
        <f t="shared" ref="H114:I114" si="21">H115</f>
        <v>0</v>
      </c>
      <c r="I114" s="64">
        <f t="shared" si="21"/>
        <v>1385.6</v>
      </c>
      <c r="J114" s="64">
        <f t="shared" si="9"/>
        <v>1385.4</v>
      </c>
      <c r="K114" s="64">
        <f>K115</f>
        <v>0</v>
      </c>
      <c r="L114" s="64">
        <f t="shared" ref="L114:M114" si="22">L115</f>
        <v>0</v>
      </c>
      <c r="M114" s="64">
        <f t="shared" si="22"/>
        <v>1385.4</v>
      </c>
    </row>
    <row r="115" spans="1:13" s="25" customFormat="1" ht="47.25">
      <c r="A115" s="103" t="s">
        <v>1127</v>
      </c>
      <c r="B115" s="174" t="s">
        <v>1130</v>
      </c>
      <c r="C115" s="100">
        <v>600</v>
      </c>
      <c r="D115" s="101" t="s">
        <v>519</v>
      </c>
      <c r="E115" s="101" t="s">
        <v>275</v>
      </c>
      <c r="F115" s="64">
        <f t="shared" si="20"/>
        <v>1385.6</v>
      </c>
      <c r="G115" s="64"/>
      <c r="H115" s="64"/>
      <c r="I115" s="64">
        <v>1385.6</v>
      </c>
      <c r="J115" s="64">
        <f t="shared" si="9"/>
        <v>1385.4</v>
      </c>
      <c r="K115" s="64"/>
      <c r="L115" s="64"/>
      <c r="M115" s="64">
        <v>1385.4</v>
      </c>
    </row>
    <row r="116" spans="1:13" s="25" customFormat="1" ht="15.75">
      <c r="A116" s="103" t="s">
        <v>686</v>
      </c>
      <c r="B116" s="174" t="s">
        <v>828</v>
      </c>
      <c r="C116" s="100"/>
      <c r="D116" s="101"/>
      <c r="E116" s="101"/>
      <c r="F116" s="64">
        <f t="shared" si="10"/>
        <v>2235.6</v>
      </c>
      <c r="G116" s="64">
        <f>SUM(G117:G119)</f>
        <v>0</v>
      </c>
      <c r="H116" s="64">
        <f>SUM(H117:H119)</f>
        <v>2233.1</v>
      </c>
      <c r="I116" s="64">
        <f>SUM(I117:I119)</f>
        <v>2.5</v>
      </c>
      <c r="J116" s="64">
        <f t="shared" si="9"/>
        <v>2235.3000000000002</v>
      </c>
      <c r="K116" s="64">
        <f>SUM(K117:K119)</f>
        <v>0</v>
      </c>
      <c r="L116" s="64">
        <f>SUM(L117:L119)</f>
        <v>2233</v>
      </c>
      <c r="M116" s="64">
        <f>SUM(M117:M119)</f>
        <v>2.2999999999999998</v>
      </c>
    </row>
    <row r="117" spans="1:13" s="25" customFormat="1" ht="47.25">
      <c r="A117" s="103" t="s">
        <v>698</v>
      </c>
      <c r="B117" s="115" t="s">
        <v>699</v>
      </c>
      <c r="C117" s="100">
        <v>600</v>
      </c>
      <c r="D117" s="101" t="s">
        <v>519</v>
      </c>
      <c r="E117" s="101" t="s">
        <v>272</v>
      </c>
      <c r="F117" s="64">
        <f t="shared" si="10"/>
        <v>0</v>
      </c>
      <c r="G117" s="64"/>
      <c r="H117" s="64"/>
      <c r="I117" s="64"/>
      <c r="J117" s="64">
        <f t="shared" si="9"/>
        <v>0</v>
      </c>
      <c r="K117" s="64"/>
      <c r="L117" s="64"/>
      <c r="M117" s="64"/>
    </row>
    <row r="118" spans="1:13" s="25" customFormat="1" ht="31.5">
      <c r="A118" s="133" t="s">
        <v>709</v>
      </c>
      <c r="B118" s="174" t="s">
        <v>688</v>
      </c>
      <c r="C118" s="100">
        <v>600</v>
      </c>
      <c r="D118" s="101" t="s">
        <v>519</v>
      </c>
      <c r="E118" s="101" t="s">
        <v>275</v>
      </c>
      <c r="F118" s="64">
        <f t="shared" si="10"/>
        <v>1434.6</v>
      </c>
      <c r="G118" s="64"/>
      <c r="H118" s="64">
        <v>1433.1</v>
      </c>
      <c r="I118" s="64">
        <v>1.5</v>
      </c>
      <c r="J118" s="64">
        <f t="shared" si="9"/>
        <v>1434.5</v>
      </c>
      <c r="K118" s="64"/>
      <c r="L118" s="64">
        <v>1433</v>
      </c>
      <c r="M118" s="64">
        <v>1.5</v>
      </c>
    </row>
    <row r="119" spans="1:13" s="25" customFormat="1" ht="47.25">
      <c r="A119" s="133" t="s">
        <v>710</v>
      </c>
      <c r="B119" s="115" t="s">
        <v>711</v>
      </c>
      <c r="C119" s="100">
        <v>600</v>
      </c>
      <c r="D119" s="101" t="s">
        <v>519</v>
      </c>
      <c r="E119" s="101" t="s">
        <v>275</v>
      </c>
      <c r="F119" s="64">
        <f t="shared" si="10"/>
        <v>801</v>
      </c>
      <c r="G119" s="64"/>
      <c r="H119" s="64">
        <v>800</v>
      </c>
      <c r="I119" s="64">
        <v>1</v>
      </c>
      <c r="J119" s="64">
        <f t="shared" si="9"/>
        <v>800.8</v>
      </c>
      <c r="K119" s="64"/>
      <c r="L119" s="64">
        <v>800</v>
      </c>
      <c r="M119" s="64">
        <v>0.8</v>
      </c>
    </row>
    <row r="120" spans="1:13" s="25" customFormat="1" ht="31.5">
      <c r="A120" s="170" t="s">
        <v>700</v>
      </c>
      <c r="B120" s="171" t="s">
        <v>829</v>
      </c>
      <c r="C120" s="95"/>
      <c r="D120" s="96"/>
      <c r="E120" s="96"/>
      <c r="F120" s="161">
        <f t="shared" si="10"/>
        <v>30486.799999999999</v>
      </c>
      <c r="G120" s="161"/>
      <c r="H120" s="161">
        <f>H121</f>
        <v>0</v>
      </c>
      <c r="I120" s="161">
        <f>I121</f>
        <v>30486.799999999999</v>
      </c>
      <c r="J120" s="161">
        <f t="shared" si="9"/>
        <v>30461.7</v>
      </c>
      <c r="K120" s="161"/>
      <c r="L120" s="161">
        <f>L121</f>
        <v>0</v>
      </c>
      <c r="M120" s="161">
        <f>M121</f>
        <v>30461.7</v>
      </c>
    </row>
    <row r="121" spans="1:13" s="25" customFormat="1" ht="47.25">
      <c r="A121" s="172" t="s">
        <v>702</v>
      </c>
      <c r="B121" s="174" t="s">
        <v>703</v>
      </c>
      <c r="C121" s="100">
        <v>600</v>
      </c>
      <c r="D121" s="101">
        <v>11</v>
      </c>
      <c r="E121" s="101" t="s">
        <v>272</v>
      </c>
      <c r="F121" s="64">
        <f t="shared" si="10"/>
        <v>30486.799999999999</v>
      </c>
      <c r="G121" s="64"/>
      <c r="H121" s="64">
        <v>0</v>
      </c>
      <c r="I121" s="64">
        <v>30486.799999999999</v>
      </c>
      <c r="J121" s="64">
        <f t="shared" si="9"/>
        <v>30461.7</v>
      </c>
      <c r="K121" s="64"/>
      <c r="L121" s="64">
        <v>0</v>
      </c>
      <c r="M121" s="64">
        <v>30461.7</v>
      </c>
    </row>
    <row r="122" spans="1:13" s="25" customFormat="1" ht="31.5">
      <c r="A122" s="170" t="s">
        <v>437</v>
      </c>
      <c r="B122" s="171" t="s">
        <v>303</v>
      </c>
      <c r="C122" s="100"/>
      <c r="D122" s="101"/>
      <c r="E122" s="101"/>
      <c r="F122" s="161">
        <f t="shared" si="10"/>
        <v>534312.69999999995</v>
      </c>
      <c r="G122" s="161">
        <f>SUM(G123,G132,G140)</f>
        <v>0</v>
      </c>
      <c r="H122" s="161">
        <f>SUM(H123,H132,H140)</f>
        <v>30617.1</v>
      </c>
      <c r="I122" s="161">
        <f>SUM(I123,I132,I140)</f>
        <v>503695.6</v>
      </c>
      <c r="J122" s="161">
        <f t="shared" si="9"/>
        <v>524386</v>
      </c>
      <c r="K122" s="161">
        <f>SUM(K123,K132,K140)</f>
        <v>0</v>
      </c>
      <c r="L122" s="161">
        <f>SUM(L123,L132,L140)</f>
        <v>22668.2</v>
      </c>
      <c r="M122" s="161">
        <f>SUM(M123,M132,M140)</f>
        <v>501717.8</v>
      </c>
    </row>
    <row r="123" spans="1:13" s="27" customFormat="1" ht="15.75">
      <c r="A123" s="170" t="s">
        <v>439</v>
      </c>
      <c r="B123" s="171" t="s">
        <v>830</v>
      </c>
      <c r="C123" s="95"/>
      <c r="D123" s="96"/>
      <c r="E123" s="96"/>
      <c r="F123" s="161">
        <f t="shared" si="10"/>
        <v>80390.2</v>
      </c>
      <c r="G123" s="161">
        <f>SUM(G124,G126,G128,G130)</f>
        <v>0</v>
      </c>
      <c r="H123" s="161">
        <f>SUM(H124,H126,H128,H130)</f>
        <v>30617.1</v>
      </c>
      <c r="I123" s="161">
        <f>SUM(I124,I126,I128,I130)</f>
        <v>49773.1</v>
      </c>
      <c r="J123" s="161">
        <f t="shared" si="9"/>
        <v>70463.7</v>
      </c>
      <c r="K123" s="161">
        <f>SUM(K124,K126,K128,K130)</f>
        <v>0</v>
      </c>
      <c r="L123" s="161">
        <f>SUM(L124,L126,L128,L130)</f>
        <v>22668.2</v>
      </c>
      <c r="M123" s="161">
        <f>SUM(M124,M126,M128,M130)</f>
        <v>47795.5</v>
      </c>
    </row>
    <row r="124" spans="1:13" s="25" customFormat="1" ht="15.75">
      <c r="A124" s="172" t="s">
        <v>441</v>
      </c>
      <c r="B124" s="173" t="s">
        <v>831</v>
      </c>
      <c r="C124" s="100"/>
      <c r="D124" s="101"/>
      <c r="E124" s="101"/>
      <c r="F124" s="64">
        <f t="shared" si="10"/>
        <v>14083.3</v>
      </c>
      <c r="G124" s="64"/>
      <c r="H124" s="64">
        <f>H125</f>
        <v>0</v>
      </c>
      <c r="I124" s="64">
        <f>I125</f>
        <v>14083.3</v>
      </c>
      <c r="J124" s="64">
        <f t="shared" si="9"/>
        <v>12114</v>
      </c>
      <c r="K124" s="64"/>
      <c r="L124" s="64">
        <f>L125</f>
        <v>0</v>
      </c>
      <c r="M124" s="64">
        <f>M125</f>
        <v>12114</v>
      </c>
    </row>
    <row r="125" spans="1:13" s="25" customFormat="1" ht="15.75" customHeight="1">
      <c r="A125" s="177" t="s">
        <v>443</v>
      </c>
      <c r="B125" s="173" t="s">
        <v>444</v>
      </c>
      <c r="C125" s="100">
        <v>800</v>
      </c>
      <c r="D125" s="101" t="s">
        <v>303</v>
      </c>
      <c r="E125" s="101" t="s">
        <v>275</v>
      </c>
      <c r="F125" s="64">
        <f t="shared" si="10"/>
        <v>14083.3</v>
      </c>
      <c r="G125" s="64"/>
      <c r="H125" s="64">
        <v>0</v>
      </c>
      <c r="I125" s="64">
        <v>14083.3</v>
      </c>
      <c r="J125" s="64">
        <f t="shared" si="9"/>
        <v>12114</v>
      </c>
      <c r="K125" s="64"/>
      <c r="L125" s="64">
        <v>0</v>
      </c>
      <c r="M125" s="64">
        <v>12114</v>
      </c>
    </row>
    <row r="126" spans="1:13" s="25" customFormat="1" ht="47.25">
      <c r="A126" s="172" t="s">
        <v>832</v>
      </c>
      <c r="B126" s="173" t="s">
        <v>833</v>
      </c>
      <c r="C126" s="100"/>
      <c r="D126" s="101"/>
      <c r="E126" s="101"/>
      <c r="F126" s="64">
        <f t="shared" si="10"/>
        <v>35659</v>
      </c>
      <c r="G126" s="64"/>
      <c r="H126" s="64">
        <f>H127</f>
        <v>0</v>
      </c>
      <c r="I126" s="64">
        <f>I127</f>
        <v>35659</v>
      </c>
      <c r="J126" s="64">
        <f t="shared" si="9"/>
        <v>35658.9</v>
      </c>
      <c r="K126" s="64"/>
      <c r="L126" s="64">
        <f>L127</f>
        <v>0</v>
      </c>
      <c r="M126" s="64">
        <f>M127</f>
        <v>35658.9</v>
      </c>
    </row>
    <row r="127" spans="1:13" s="25" customFormat="1" ht="47.25">
      <c r="A127" s="133" t="s">
        <v>447</v>
      </c>
      <c r="B127" s="173" t="s">
        <v>448</v>
      </c>
      <c r="C127" s="100">
        <v>800</v>
      </c>
      <c r="D127" s="101" t="s">
        <v>303</v>
      </c>
      <c r="E127" s="101" t="s">
        <v>275</v>
      </c>
      <c r="F127" s="64">
        <f t="shared" si="10"/>
        <v>35659</v>
      </c>
      <c r="G127" s="64"/>
      <c r="H127" s="64">
        <v>0</v>
      </c>
      <c r="I127" s="64">
        <v>35659</v>
      </c>
      <c r="J127" s="64">
        <f t="shared" si="9"/>
        <v>35658.9</v>
      </c>
      <c r="K127" s="64"/>
      <c r="L127" s="64">
        <v>0</v>
      </c>
      <c r="M127" s="64">
        <v>35658.9</v>
      </c>
    </row>
    <row r="128" spans="1:13" s="25" customFormat="1" ht="31.5">
      <c r="A128" s="134" t="s">
        <v>449</v>
      </c>
      <c r="B128" s="173" t="s">
        <v>834</v>
      </c>
      <c r="C128" s="100"/>
      <c r="D128" s="101"/>
      <c r="E128" s="101"/>
      <c r="F128" s="64">
        <f t="shared" si="10"/>
        <v>10627.800000000001</v>
      </c>
      <c r="G128" s="64">
        <f>SUM(G129:G129)</f>
        <v>0</v>
      </c>
      <c r="H128" s="64">
        <f>SUM(H129:H129)</f>
        <v>10617.1</v>
      </c>
      <c r="I128" s="64">
        <f>SUM(I129:I129)</f>
        <v>10.7</v>
      </c>
      <c r="J128" s="64">
        <f t="shared" si="9"/>
        <v>2670.7999999999997</v>
      </c>
      <c r="K128" s="64">
        <f>SUM(K129:K129)</f>
        <v>0</v>
      </c>
      <c r="L128" s="64">
        <f>SUM(L129:L129)</f>
        <v>2668.2</v>
      </c>
      <c r="M128" s="64">
        <f>SUM(M129:M129)</f>
        <v>2.6</v>
      </c>
    </row>
    <row r="129" spans="1:13" s="25" customFormat="1" ht="31.5">
      <c r="A129" s="133" t="s">
        <v>451</v>
      </c>
      <c r="B129" s="115" t="s">
        <v>452</v>
      </c>
      <c r="C129" s="100">
        <v>800</v>
      </c>
      <c r="D129" s="101" t="s">
        <v>303</v>
      </c>
      <c r="E129" s="101" t="s">
        <v>275</v>
      </c>
      <c r="F129" s="64">
        <f t="shared" si="10"/>
        <v>10627.800000000001</v>
      </c>
      <c r="G129" s="64"/>
      <c r="H129" s="64">
        <v>10617.1</v>
      </c>
      <c r="I129" s="64">
        <v>10.7</v>
      </c>
      <c r="J129" s="64">
        <f t="shared" si="9"/>
        <v>2670.7999999999997</v>
      </c>
      <c r="K129" s="64"/>
      <c r="L129" s="64">
        <v>2668.2</v>
      </c>
      <c r="M129" s="64">
        <v>2.6</v>
      </c>
    </row>
    <row r="130" spans="1:13" s="25" customFormat="1" ht="47.25">
      <c r="A130" s="172" t="s">
        <v>778</v>
      </c>
      <c r="B130" s="173" t="s">
        <v>926</v>
      </c>
      <c r="C130" s="100"/>
      <c r="D130" s="101"/>
      <c r="E130" s="101"/>
      <c r="F130" s="64">
        <f t="shared" ref="F130:F131" si="23">G130+H130+I130</f>
        <v>20020.099999999999</v>
      </c>
      <c r="G130" s="64"/>
      <c r="H130" s="64">
        <f>H131</f>
        <v>20000</v>
      </c>
      <c r="I130" s="64">
        <f>I131</f>
        <v>20.100000000000001</v>
      </c>
      <c r="J130" s="64">
        <f t="shared" si="9"/>
        <v>20020</v>
      </c>
      <c r="K130" s="64"/>
      <c r="L130" s="64">
        <f>L131</f>
        <v>20000</v>
      </c>
      <c r="M130" s="64">
        <f>M131</f>
        <v>20</v>
      </c>
    </row>
    <row r="131" spans="1:13" s="25" customFormat="1" ht="47.25">
      <c r="A131" s="133" t="s">
        <v>747</v>
      </c>
      <c r="B131" s="173" t="s">
        <v>779</v>
      </c>
      <c r="C131" s="100">
        <v>800</v>
      </c>
      <c r="D131" s="101" t="s">
        <v>303</v>
      </c>
      <c r="E131" s="101" t="s">
        <v>303</v>
      </c>
      <c r="F131" s="64">
        <f t="shared" si="23"/>
        <v>20020.099999999999</v>
      </c>
      <c r="G131" s="64"/>
      <c r="H131" s="64">
        <v>20000</v>
      </c>
      <c r="I131" s="64">
        <v>20.100000000000001</v>
      </c>
      <c r="J131" s="64">
        <f t="shared" ref="J131" si="24">K131+L131+M131</f>
        <v>20020</v>
      </c>
      <c r="K131" s="64"/>
      <c r="L131" s="64">
        <v>20000</v>
      </c>
      <c r="M131" s="64">
        <v>20</v>
      </c>
    </row>
    <row r="132" spans="1:13" s="25" customFormat="1" ht="16.5" customHeight="1">
      <c r="A132" s="170" t="s">
        <v>453</v>
      </c>
      <c r="B132" s="171" t="s">
        <v>835</v>
      </c>
      <c r="C132" s="95"/>
      <c r="D132" s="96"/>
      <c r="E132" s="96"/>
      <c r="F132" s="161">
        <f>G132+H132+I132</f>
        <v>453922.5</v>
      </c>
      <c r="G132" s="161">
        <f>G133+G138</f>
        <v>0</v>
      </c>
      <c r="H132" s="161">
        <f t="shared" ref="H132:I132" si="25">H133+H138</f>
        <v>0</v>
      </c>
      <c r="I132" s="161">
        <f t="shared" si="25"/>
        <v>453922.5</v>
      </c>
      <c r="J132" s="161">
        <f>K132+L132+M132</f>
        <v>453922.3</v>
      </c>
      <c r="K132" s="161">
        <f>K133+K138</f>
        <v>0</v>
      </c>
      <c r="L132" s="161">
        <f t="shared" ref="L132:M132" si="26">L133+L138</f>
        <v>0</v>
      </c>
      <c r="M132" s="161">
        <f t="shared" si="26"/>
        <v>453922.3</v>
      </c>
    </row>
    <row r="133" spans="1:13" s="25" customFormat="1" ht="15.75">
      <c r="A133" s="172" t="s">
        <v>455</v>
      </c>
      <c r="B133" s="173" t="s">
        <v>836</v>
      </c>
      <c r="C133" s="95"/>
      <c r="D133" s="96"/>
      <c r="E133" s="96"/>
      <c r="F133" s="64">
        <f t="shared" si="10"/>
        <v>449916</v>
      </c>
      <c r="G133" s="64">
        <f>SUM(G134:G137)</f>
        <v>0</v>
      </c>
      <c r="H133" s="64">
        <f t="shared" ref="H133:I133" si="27">SUM(H134:H137)</f>
        <v>0</v>
      </c>
      <c r="I133" s="64">
        <f t="shared" si="27"/>
        <v>449916</v>
      </c>
      <c r="J133" s="64">
        <f t="shared" ref="J133:J208" si="28">K133+L133+M133</f>
        <v>449915.89999999997</v>
      </c>
      <c r="K133" s="64">
        <f>SUM(K134:K137)</f>
        <v>0</v>
      </c>
      <c r="L133" s="64">
        <f t="shared" ref="L133:M133" si="29">SUM(L134:L137)</f>
        <v>0</v>
      </c>
      <c r="M133" s="64">
        <f t="shared" si="29"/>
        <v>449915.89999999997</v>
      </c>
    </row>
    <row r="134" spans="1:13" s="27" customFormat="1" ht="63">
      <c r="A134" s="172" t="s">
        <v>746</v>
      </c>
      <c r="B134" s="173" t="s">
        <v>745</v>
      </c>
      <c r="C134" s="100">
        <v>800</v>
      </c>
      <c r="D134" s="101" t="s">
        <v>303</v>
      </c>
      <c r="E134" s="101" t="s">
        <v>275</v>
      </c>
      <c r="F134" s="64">
        <f t="shared" si="10"/>
        <v>8397.6</v>
      </c>
      <c r="G134" s="64"/>
      <c r="H134" s="64"/>
      <c r="I134" s="64">
        <v>8397.6</v>
      </c>
      <c r="J134" s="64">
        <f t="shared" si="28"/>
        <v>8397.6</v>
      </c>
      <c r="K134" s="64"/>
      <c r="L134" s="64"/>
      <c r="M134" s="64">
        <v>8397.6</v>
      </c>
    </row>
    <row r="135" spans="1:13" s="25" customFormat="1" ht="47.25">
      <c r="A135" s="177" t="s">
        <v>774</v>
      </c>
      <c r="B135" s="173" t="s">
        <v>775</v>
      </c>
      <c r="C135" s="100">
        <v>800</v>
      </c>
      <c r="D135" s="101" t="s">
        <v>303</v>
      </c>
      <c r="E135" s="101" t="s">
        <v>303</v>
      </c>
      <c r="F135" s="64">
        <f t="shared" si="10"/>
        <v>399427.7</v>
      </c>
      <c r="G135" s="64"/>
      <c r="H135" s="64"/>
      <c r="I135" s="64">
        <v>399427.7</v>
      </c>
      <c r="J135" s="64">
        <f t="shared" si="28"/>
        <v>399427.7</v>
      </c>
      <c r="K135" s="64"/>
      <c r="L135" s="64"/>
      <c r="M135" s="64">
        <v>399427.7</v>
      </c>
    </row>
    <row r="136" spans="1:13" s="25" customFormat="1" ht="31.5">
      <c r="A136" s="177" t="s">
        <v>1083</v>
      </c>
      <c r="B136" s="173" t="s">
        <v>1081</v>
      </c>
      <c r="C136" s="100">
        <v>800</v>
      </c>
      <c r="D136" s="101" t="s">
        <v>303</v>
      </c>
      <c r="E136" s="101" t="s">
        <v>275</v>
      </c>
      <c r="F136" s="64">
        <f t="shared" si="10"/>
        <v>0</v>
      </c>
      <c r="G136" s="64"/>
      <c r="H136" s="64"/>
      <c r="I136" s="64">
        <v>0</v>
      </c>
      <c r="J136" s="64">
        <f t="shared" si="28"/>
        <v>0</v>
      </c>
      <c r="K136" s="64"/>
      <c r="L136" s="64"/>
      <c r="M136" s="64">
        <v>0</v>
      </c>
    </row>
    <row r="137" spans="1:13" s="25" customFormat="1" ht="31.5">
      <c r="A137" s="177" t="s">
        <v>443</v>
      </c>
      <c r="B137" s="173" t="s">
        <v>457</v>
      </c>
      <c r="C137" s="100">
        <v>800</v>
      </c>
      <c r="D137" s="101" t="s">
        <v>303</v>
      </c>
      <c r="E137" s="101" t="s">
        <v>275</v>
      </c>
      <c r="F137" s="64">
        <f t="shared" si="10"/>
        <v>42090.7</v>
      </c>
      <c r="G137" s="64"/>
      <c r="H137" s="64">
        <v>0</v>
      </c>
      <c r="I137" s="64">
        <v>42090.7</v>
      </c>
      <c r="J137" s="64">
        <f t="shared" si="28"/>
        <v>42090.6</v>
      </c>
      <c r="K137" s="64"/>
      <c r="L137" s="64">
        <v>0</v>
      </c>
      <c r="M137" s="64">
        <v>42090.6</v>
      </c>
    </row>
    <row r="138" spans="1:13" s="25" customFormat="1" ht="15.75">
      <c r="A138" s="172" t="s">
        <v>484</v>
      </c>
      <c r="B138" s="173" t="s">
        <v>837</v>
      </c>
      <c r="C138" s="100"/>
      <c r="D138" s="101"/>
      <c r="E138" s="101"/>
      <c r="F138" s="64">
        <f t="shared" si="10"/>
        <v>4006.5</v>
      </c>
      <c r="G138" s="64"/>
      <c r="H138" s="64">
        <f>H139</f>
        <v>0</v>
      </c>
      <c r="I138" s="64">
        <f>I139</f>
        <v>4006.5</v>
      </c>
      <c r="J138" s="64">
        <f t="shared" si="28"/>
        <v>4006.4</v>
      </c>
      <c r="K138" s="64"/>
      <c r="L138" s="64">
        <f>L139</f>
        <v>0</v>
      </c>
      <c r="M138" s="64">
        <f>M139</f>
        <v>4006.4</v>
      </c>
    </row>
    <row r="139" spans="1:13" s="25" customFormat="1" ht="34.5" customHeight="1">
      <c r="A139" s="177" t="s">
        <v>443</v>
      </c>
      <c r="B139" s="173" t="s">
        <v>486</v>
      </c>
      <c r="C139" s="100">
        <v>800</v>
      </c>
      <c r="D139" s="101" t="s">
        <v>303</v>
      </c>
      <c r="E139" s="101" t="s">
        <v>303</v>
      </c>
      <c r="F139" s="64">
        <f t="shared" si="10"/>
        <v>4006.5</v>
      </c>
      <c r="G139" s="64"/>
      <c r="H139" s="64">
        <v>0</v>
      </c>
      <c r="I139" s="64">
        <v>4006.5</v>
      </c>
      <c r="J139" s="64">
        <f t="shared" si="28"/>
        <v>4006.4</v>
      </c>
      <c r="K139" s="64"/>
      <c r="L139" s="64">
        <v>0</v>
      </c>
      <c r="M139" s="64">
        <v>4006.4</v>
      </c>
    </row>
    <row r="140" spans="1:13" s="25" customFormat="1" ht="15.75" hidden="1">
      <c r="A140" s="170" t="s">
        <v>838</v>
      </c>
      <c r="B140" s="171" t="s">
        <v>839</v>
      </c>
      <c r="C140" s="100"/>
      <c r="D140" s="101"/>
      <c r="E140" s="101"/>
      <c r="F140" s="64">
        <f t="shared" si="10"/>
        <v>0</v>
      </c>
      <c r="G140" s="64"/>
      <c r="H140" s="64"/>
      <c r="I140" s="161">
        <f>I141+I143</f>
        <v>0</v>
      </c>
      <c r="J140" s="64">
        <f t="shared" si="28"/>
        <v>0</v>
      </c>
      <c r="K140" s="64"/>
      <c r="L140" s="64"/>
      <c r="M140" s="161">
        <f>M141+M143</f>
        <v>0</v>
      </c>
    </row>
    <row r="141" spans="1:13" s="25" customFormat="1" ht="47.25" hidden="1">
      <c r="A141" s="172" t="s">
        <v>840</v>
      </c>
      <c r="B141" s="173" t="s">
        <v>841</v>
      </c>
      <c r="C141" s="100"/>
      <c r="D141" s="101"/>
      <c r="E141" s="101"/>
      <c r="F141" s="64">
        <f t="shared" si="10"/>
        <v>0</v>
      </c>
      <c r="G141" s="64">
        <f>G142</f>
        <v>0</v>
      </c>
      <c r="H141" s="64">
        <f>H142</f>
        <v>0</v>
      </c>
      <c r="I141" s="64">
        <f>I142</f>
        <v>0</v>
      </c>
      <c r="J141" s="64">
        <f t="shared" si="28"/>
        <v>0</v>
      </c>
      <c r="K141" s="64">
        <f>K142</f>
        <v>0</v>
      </c>
      <c r="L141" s="64">
        <f>L142</f>
        <v>0</v>
      </c>
      <c r="M141" s="64">
        <f>M142</f>
        <v>0</v>
      </c>
    </row>
    <row r="142" spans="1:13" s="25" customFormat="1" ht="47.25" hidden="1">
      <c r="A142" s="172" t="s">
        <v>842</v>
      </c>
      <c r="B142" s="173" t="s">
        <v>843</v>
      </c>
      <c r="C142" s="100">
        <v>200</v>
      </c>
      <c r="D142" s="101" t="s">
        <v>303</v>
      </c>
      <c r="E142" s="101" t="s">
        <v>275</v>
      </c>
      <c r="F142" s="64">
        <f t="shared" si="10"/>
        <v>0</v>
      </c>
      <c r="G142" s="64"/>
      <c r="H142" s="64"/>
      <c r="I142" s="64">
        <v>0</v>
      </c>
      <c r="J142" s="64">
        <f t="shared" si="28"/>
        <v>0</v>
      </c>
      <c r="K142" s="64"/>
      <c r="L142" s="64"/>
      <c r="M142" s="64">
        <v>0</v>
      </c>
    </row>
    <row r="143" spans="1:13" s="25" customFormat="1" ht="31.5" hidden="1">
      <c r="A143" s="172" t="s">
        <v>844</v>
      </c>
      <c r="B143" s="173" t="s">
        <v>845</v>
      </c>
      <c r="C143" s="100"/>
      <c r="D143" s="101"/>
      <c r="E143" s="101"/>
      <c r="F143" s="64">
        <f t="shared" si="10"/>
        <v>0</v>
      </c>
      <c r="G143" s="64">
        <f>G144</f>
        <v>0</v>
      </c>
      <c r="H143" s="64">
        <f>H144</f>
        <v>0</v>
      </c>
      <c r="I143" s="64">
        <f>I144</f>
        <v>0</v>
      </c>
      <c r="J143" s="64">
        <f t="shared" si="28"/>
        <v>0</v>
      </c>
      <c r="K143" s="64">
        <f>K144</f>
        <v>0</v>
      </c>
      <c r="L143" s="64">
        <f>L144</f>
        <v>0</v>
      </c>
      <c r="M143" s="64">
        <f>M144</f>
        <v>0</v>
      </c>
    </row>
    <row r="144" spans="1:13" s="25" customFormat="1" ht="47.25" hidden="1">
      <c r="A144" s="172" t="s">
        <v>842</v>
      </c>
      <c r="B144" s="173" t="s">
        <v>846</v>
      </c>
      <c r="C144" s="100">
        <v>200</v>
      </c>
      <c r="D144" s="101" t="s">
        <v>303</v>
      </c>
      <c r="E144" s="101" t="s">
        <v>275</v>
      </c>
      <c r="F144" s="64">
        <f t="shared" si="10"/>
        <v>0</v>
      </c>
      <c r="G144" s="64"/>
      <c r="H144" s="64"/>
      <c r="I144" s="64">
        <v>0</v>
      </c>
      <c r="J144" s="64">
        <f t="shared" si="28"/>
        <v>0</v>
      </c>
      <c r="K144" s="64"/>
      <c r="L144" s="64"/>
      <c r="M144" s="64">
        <v>0</v>
      </c>
    </row>
    <row r="145" spans="1:13" s="25" customFormat="1" ht="31.5">
      <c r="A145" s="170" t="s">
        <v>390</v>
      </c>
      <c r="B145" s="171" t="s">
        <v>504</v>
      </c>
      <c r="C145" s="95"/>
      <c r="D145" s="96"/>
      <c r="E145" s="96"/>
      <c r="F145" s="161">
        <f t="shared" si="10"/>
        <v>45343.299999999996</v>
      </c>
      <c r="G145" s="161">
        <f>SUM(G146,G149,G158)</f>
        <v>0</v>
      </c>
      <c r="H145" s="161">
        <f>SUM(H146,H149,H158)</f>
        <v>4843</v>
      </c>
      <c r="I145" s="161">
        <f>SUM(I146,I149,I158)</f>
        <v>40500.299999999996</v>
      </c>
      <c r="J145" s="161">
        <f t="shared" si="28"/>
        <v>36495.899999999994</v>
      </c>
      <c r="K145" s="161">
        <f>SUM(K146,K149,K158)</f>
        <v>0</v>
      </c>
      <c r="L145" s="161">
        <f>SUM(L146,L149,L158)</f>
        <v>0</v>
      </c>
      <c r="M145" s="161">
        <f>SUM(M146,M149,M158)</f>
        <v>36495.899999999994</v>
      </c>
    </row>
    <row r="146" spans="1:13" s="27" customFormat="1" ht="15.75">
      <c r="A146" s="170" t="s">
        <v>392</v>
      </c>
      <c r="B146" s="171" t="s">
        <v>847</v>
      </c>
      <c r="C146" s="95"/>
      <c r="D146" s="96"/>
      <c r="E146" s="96"/>
      <c r="F146" s="161">
        <f t="shared" si="10"/>
        <v>17572.7</v>
      </c>
      <c r="G146" s="161"/>
      <c r="H146" s="161">
        <f>H147</f>
        <v>0</v>
      </c>
      <c r="I146" s="161">
        <f>I147</f>
        <v>17572.7</v>
      </c>
      <c r="J146" s="161">
        <f t="shared" si="28"/>
        <v>17572.7</v>
      </c>
      <c r="K146" s="161"/>
      <c r="L146" s="161">
        <f>L147</f>
        <v>0</v>
      </c>
      <c r="M146" s="161">
        <f>M147</f>
        <v>17572.7</v>
      </c>
    </row>
    <row r="147" spans="1:13" s="25" customFormat="1" ht="15.75">
      <c r="A147" s="115" t="s">
        <v>394</v>
      </c>
      <c r="B147" s="173" t="s">
        <v>848</v>
      </c>
      <c r="C147" s="100"/>
      <c r="D147" s="101"/>
      <c r="E147" s="101"/>
      <c r="F147" s="64">
        <f t="shared" si="10"/>
        <v>17572.7</v>
      </c>
      <c r="G147" s="64"/>
      <c r="H147" s="64">
        <f>H148</f>
        <v>0</v>
      </c>
      <c r="I147" s="64">
        <f>I148</f>
        <v>17572.7</v>
      </c>
      <c r="J147" s="64">
        <f t="shared" si="28"/>
        <v>17572.7</v>
      </c>
      <c r="K147" s="64"/>
      <c r="L147" s="64">
        <f>L148</f>
        <v>0</v>
      </c>
      <c r="M147" s="64">
        <f>M148</f>
        <v>17572.7</v>
      </c>
    </row>
    <row r="148" spans="1:13" s="25" customFormat="1" ht="31.5">
      <c r="A148" s="182" t="s">
        <v>396</v>
      </c>
      <c r="B148" s="173" t="s">
        <v>397</v>
      </c>
      <c r="C148" s="100">
        <v>200</v>
      </c>
      <c r="D148" s="101" t="s">
        <v>286</v>
      </c>
      <c r="E148" s="101" t="s">
        <v>389</v>
      </c>
      <c r="F148" s="64">
        <f t="shared" si="10"/>
        <v>17572.7</v>
      </c>
      <c r="G148" s="64"/>
      <c r="H148" s="64">
        <v>0</v>
      </c>
      <c r="I148" s="64">
        <v>17572.7</v>
      </c>
      <c r="J148" s="64">
        <f t="shared" si="28"/>
        <v>17572.7</v>
      </c>
      <c r="K148" s="64"/>
      <c r="L148" s="64">
        <v>0</v>
      </c>
      <c r="M148" s="64">
        <v>17572.7</v>
      </c>
    </row>
    <row r="149" spans="1:13" s="27" customFormat="1" ht="15.75">
      <c r="A149" s="170" t="s">
        <v>411</v>
      </c>
      <c r="B149" s="171" t="s">
        <v>849</v>
      </c>
      <c r="C149" s="95"/>
      <c r="D149" s="96"/>
      <c r="E149" s="96"/>
      <c r="F149" s="161">
        <f t="shared" ref="F149:F185" si="30">G149+H149+I149</f>
        <v>20817.5</v>
      </c>
      <c r="G149" s="161">
        <f t="shared" ref="G149:H149" si="31">SUM(G150,G154)</f>
        <v>0</v>
      </c>
      <c r="H149" s="161">
        <f t="shared" si="31"/>
        <v>0</v>
      </c>
      <c r="I149" s="161">
        <f>SUM(I150,I152,I154,I156)</f>
        <v>20817.5</v>
      </c>
      <c r="J149" s="161">
        <f t="shared" si="28"/>
        <v>16821.199999999997</v>
      </c>
      <c r="K149" s="161">
        <f t="shared" ref="K149:L149" si="32">SUM(K150,K154)</f>
        <v>0</v>
      </c>
      <c r="L149" s="161">
        <f t="shared" si="32"/>
        <v>0</v>
      </c>
      <c r="M149" s="161">
        <f>SUM(M150,M152,M154,M156)</f>
        <v>16821.199999999997</v>
      </c>
    </row>
    <row r="150" spans="1:13" s="25" customFormat="1" ht="15.75">
      <c r="A150" s="115" t="s">
        <v>413</v>
      </c>
      <c r="B150" s="173" t="s">
        <v>850</v>
      </c>
      <c r="C150" s="100"/>
      <c r="D150" s="101"/>
      <c r="E150" s="101"/>
      <c r="F150" s="64">
        <f t="shared" si="30"/>
        <v>10650.8</v>
      </c>
      <c r="G150" s="64"/>
      <c r="H150" s="64">
        <f>H151</f>
        <v>0</v>
      </c>
      <c r="I150" s="64">
        <f>I151</f>
        <v>10650.8</v>
      </c>
      <c r="J150" s="64">
        <f t="shared" si="28"/>
        <v>6657.9</v>
      </c>
      <c r="K150" s="64"/>
      <c r="L150" s="64">
        <f>L151</f>
        <v>0</v>
      </c>
      <c r="M150" s="64">
        <f>M151</f>
        <v>6657.9</v>
      </c>
    </row>
    <row r="151" spans="1:13" s="25" customFormat="1" ht="31.5">
      <c r="A151" s="182" t="s">
        <v>415</v>
      </c>
      <c r="B151" s="173" t="s">
        <v>416</v>
      </c>
      <c r="C151" s="100">
        <v>200</v>
      </c>
      <c r="D151" s="101" t="s">
        <v>286</v>
      </c>
      <c r="E151" s="101" t="s">
        <v>343</v>
      </c>
      <c r="F151" s="64">
        <f t="shared" si="30"/>
        <v>10650.8</v>
      </c>
      <c r="G151" s="64"/>
      <c r="H151" s="64">
        <v>0</v>
      </c>
      <c r="I151" s="64">
        <v>10650.8</v>
      </c>
      <c r="J151" s="64">
        <f t="shared" si="28"/>
        <v>6657.9</v>
      </c>
      <c r="K151" s="64"/>
      <c r="L151" s="64">
        <v>0</v>
      </c>
      <c r="M151" s="64">
        <v>6657.9</v>
      </c>
    </row>
    <row r="152" spans="1:13" s="25" customFormat="1" ht="47.25">
      <c r="A152" s="104" t="s">
        <v>1064</v>
      </c>
      <c r="B152" s="173" t="s">
        <v>1068</v>
      </c>
      <c r="C152" s="100"/>
      <c r="D152" s="101"/>
      <c r="E152" s="101"/>
      <c r="F152" s="64">
        <f t="shared" ref="F152:F153" si="33">G152+H152+I152</f>
        <v>1000</v>
      </c>
      <c r="G152" s="64"/>
      <c r="H152" s="64">
        <f>H153</f>
        <v>0</v>
      </c>
      <c r="I152" s="64">
        <f>I153</f>
        <v>1000</v>
      </c>
      <c r="J152" s="64">
        <f t="shared" si="28"/>
        <v>1000</v>
      </c>
      <c r="K152" s="64"/>
      <c r="L152" s="64">
        <f>L153</f>
        <v>0</v>
      </c>
      <c r="M152" s="64">
        <f>M153</f>
        <v>1000</v>
      </c>
    </row>
    <row r="153" spans="1:13" s="25" customFormat="1" ht="47.25">
      <c r="A153" s="104" t="s">
        <v>1067</v>
      </c>
      <c r="B153" s="173" t="s">
        <v>1066</v>
      </c>
      <c r="C153" s="100">
        <v>800</v>
      </c>
      <c r="D153" s="101" t="s">
        <v>286</v>
      </c>
      <c r="E153" s="101" t="s">
        <v>343</v>
      </c>
      <c r="F153" s="64">
        <f t="shared" si="33"/>
        <v>1000</v>
      </c>
      <c r="G153" s="64"/>
      <c r="H153" s="64">
        <v>0</v>
      </c>
      <c r="I153" s="64">
        <v>1000</v>
      </c>
      <c r="J153" s="64">
        <f t="shared" si="28"/>
        <v>1000</v>
      </c>
      <c r="K153" s="64"/>
      <c r="L153" s="64">
        <v>0</v>
      </c>
      <c r="M153" s="64">
        <v>1000</v>
      </c>
    </row>
    <row r="154" spans="1:13" s="25" customFormat="1" ht="15.75">
      <c r="A154" s="104" t="s">
        <v>1030</v>
      </c>
      <c r="B154" s="173" t="s">
        <v>1055</v>
      </c>
      <c r="C154" s="100"/>
      <c r="D154" s="101"/>
      <c r="E154" s="101"/>
      <c r="F154" s="64">
        <f t="shared" ref="F154" si="34">G154+H154+I154</f>
        <v>666.7</v>
      </c>
      <c r="G154" s="64"/>
      <c r="H154" s="64">
        <f>H155</f>
        <v>0</v>
      </c>
      <c r="I154" s="64">
        <f>I155</f>
        <v>666.7</v>
      </c>
      <c r="J154" s="64">
        <f t="shared" si="28"/>
        <v>663.3</v>
      </c>
      <c r="K154" s="64"/>
      <c r="L154" s="64">
        <f>L155</f>
        <v>0</v>
      </c>
      <c r="M154" s="64">
        <f>M155</f>
        <v>663.3</v>
      </c>
    </row>
    <row r="155" spans="1:13" s="25" customFormat="1" ht="31.5">
      <c r="A155" s="104" t="s">
        <v>1031</v>
      </c>
      <c r="B155" s="173" t="s">
        <v>1028</v>
      </c>
      <c r="C155" s="100">
        <v>200</v>
      </c>
      <c r="D155" s="101" t="s">
        <v>286</v>
      </c>
      <c r="E155" s="101" t="s">
        <v>343</v>
      </c>
      <c r="F155" s="64">
        <f t="shared" si="30"/>
        <v>666.7</v>
      </c>
      <c r="G155" s="64"/>
      <c r="H155" s="64"/>
      <c r="I155" s="64">
        <v>666.7</v>
      </c>
      <c r="J155" s="64">
        <f t="shared" si="28"/>
        <v>663.3</v>
      </c>
      <c r="K155" s="64"/>
      <c r="L155" s="64"/>
      <c r="M155" s="64">
        <v>663.3</v>
      </c>
    </row>
    <row r="156" spans="1:13" s="25" customFormat="1" ht="31.5">
      <c r="A156" s="104" t="s">
        <v>1069</v>
      </c>
      <c r="B156" s="173" t="s">
        <v>1073</v>
      </c>
      <c r="C156" s="100"/>
      <c r="D156" s="101"/>
      <c r="E156" s="101"/>
      <c r="F156" s="64">
        <f t="shared" si="30"/>
        <v>8500</v>
      </c>
      <c r="G156" s="64"/>
      <c r="H156" s="64">
        <f>H157</f>
        <v>0</v>
      </c>
      <c r="I156" s="64">
        <f>I157</f>
        <v>8500</v>
      </c>
      <c r="J156" s="64">
        <f t="shared" si="28"/>
        <v>8500</v>
      </c>
      <c r="K156" s="64"/>
      <c r="L156" s="64">
        <f>L157</f>
        <v>0</v>
      </c>
      <c r="M156" s="64">
        <f>M157</f>
        <v>8500</v>
      </c>
    </row>
    <row r="157" spans="1:13" s="25" customFormat="1" ht="31.5">
      <c r="A157" s="104" t="s">
        <v>1072</v>
      </c>
      <c r="B157" s="173" t="s">
        <v>1071</v>
      </c>
      <c r="C157" s="100">
        <v>800</v>
      </c>
      <c r="D157" s="101" t="s">
        <v>286</v>
      </c>
      <c r="E157" s="101" t="s">
        <v>343</v>
      </c>
      <c r="F157" s="64">
        <f t="shared" ref="F157" si="35">G157+H157+I157</f>
        <v>8500</v>
      </c>
      <c r="G157" s="64"/>
      <c r="H157" s="64"/>
      <c r="I157" s="64">
        <v>8500</v>
      </c>
      <c r="J157" s="64">
        <f t="shared" si="28"/>
        <v>8500</v>
      </c>
      <c r="K157" s="64"/>
      <c r="L157" s="64"/>
      <c r="M157" s="64">
        <v>8500</v>
      </c>
    </row>
    <row r="158" spans="1:13" s="25" customFormat="1" ht="15.75">
      <c r="A158" s="170" t="s">
        <v>398</v>
      </c>
      <c r="B158" s="171" t="s">
        <v>851</v>
      </c>
      <c r="C158" s="95"/>
      <c r="D158" s="96"/>
      <c r="E158" s="96"/>
      <c r="F158" s="161">
        <f t="shared" si="30"/>
        <v>6953.1</v>
      </c>
      <c r="G158" s="161">
        <f>SUM(G159,G161)</f>
        <v>0</v>
      </c>
      <c r="H158" s="161">
        <f>SUM(H159,H161)</f>
        <v>4843</v>
      </c>
      <c r="I158" s="161">
        <f>SUM(I159,I161)</f>
        <v>2110.1</v>
      </c>
      <c r="J158" s="161">
        <f t="shared" si="28"/>
        <v>2102</v>
      </c>
      <c r="K158" s="161">
        <f>SUM(K159,K161)</f>
        <v>0</v>
      </c>
      <c r="L158" s="161">
        <f>SUM(L159,L161)</f>
        <v>0</v>
      </c>
      <c r="M158" s="161">
        <f>SUM(M159,M161)</f>
        <v>2102</v>
      </c>
    </row>
    <row r="159" spans="1:13" s="25" customFormat="1" ht="15.75">
      <c r="A159" s="115" t="s">
        <v>400</v>
      </c>
      <c r="B159" s="173" t="s">
        <v>852</v>
      </c>
      <c r="C159" s="95"/>
      <c r="D159" s="96"/>
      <c r="E159" s="96"/>
      <c r="F159" s="64">
        <f t="shared" si="30"/>
        <v>1102</v>
      </c>
      <c r="G159" s="64"/>
      <c r="H159" s="64">
        <f>H160</f>
        <v>0</v>
      </c>
      <c r="I159" s="64">
        <f>I160</f>
        <v>1102</v>
      </c>
      <c r="J159" s="64">
        <f t="shared" si="28"/>
        <v>1102</v>
      </c>
      <c r="K159" s="64"/>
      <c r="L159" s="64">
        <f>L160</f>
        <v>0</v>
      </c>
      <c r="M159" s="64">
        <f>M160</f>
        <v>1102</v>
      </c>
    </row>
    <row r="160" spans="1:13" s="25" customFormat="1" ht="31.5">
      <c r="A160" s="182" t="s">
        <v>402</v>
      </c>
      <c r="B160" s="173" t="s">
        <v>403</v>
      </c>
      <c r="C160" s="100">
        <v>200</v>
      </c>
      <c r="D160" s="101" t="s">
        <v>286</v>
      </c>
      <c r="E160" s="101" t="s">
        <v>389</v>
      </c>
      <c r="F160" s="64">
        <f t="shared" si="30"/>
        <v>1102</v>
      </c>
      <c r="G160" s="64"/>
      <c r="H160" s="64">
        <v>0</v>
      </c>
      <c r="I160" s="64">
        <v>1102</v>
      </c>
      <c r="J160" s="64">
        <f t="shared" si="28"/>
        <v>1102</v>
      </c>
      <c r="K160" s="64"/>
      <c r="L160" s="64">
        <v>0</v>
      </c>
      <c r="M160" s="64">
        <v>1102</v>
      </c>
    </row>
    <row r="161" spans="1:13" s="25" customFormat="1" ht="15.75">
      <c r="A161" s="115" t="s">
        <v>404</v>
      </c>
      <c r="B161" s="173" t="s">
        <v>853</v>
      </c>
      <c r="C161" s="95"/>
      <c r="D161" s="96"/>
      <c r="E161" s="96"/>
      <c r="F161" s="64">
        <f t="shared" si="30"/>
        <v>5851.1</v>
      </c>
      <c r="G161" s="64">
        <f>SUM(G162:G163)</f>
        <v>0</v>
      </c>
      <c r="H161" s="64">
        <f>SUM(H162:H163)</f>
        <v>4843</v>
      </c>
      <c r="I161" s="64">
        <f>SUM(I162:I163)</f>
        <v>1008.1</v>
      </c>
      <c r="J161" s="64">
        <f t="shared" si="28"/>
        <v>1000</v>
      </c>
      <c r="K161" s="64">
        <f>SUM(K162:K163)</f>
        <v>0</v>
      </c>
      <c r="L161" s="64">
        <f>SUM(L162:L163)</f>
        <v>0</v>
      </c>
      <c r="M161" s="64">
        <f>SUM(M162:M163)</f>
        <v>1000</v>
      </c>
    </row>
    <row r="162" spans="1:13" s="25" customFormat="1" ht="31.5">
      <c r="A162" s="182" t="s">
        <v>406</v>
      </c>
      <c r="B162" s="173" t="s">
        <v>407</v>
      </c>
      <c r="C162" s="100">
        <v>200</v>
      </c>
      <c r="D162" s="101" t="s">
        <v>286</v>
      </c>
      <c r="E162" s="101" t="s">
        <v>389</v>
      </c>
      <c r="F162" s="64">
        <f t="shared" si="30"/>
        <v>1000</v>
      </c>
      <c r="G162" s="64"/>
      <c r="H162" s="64">
        <v>0</v>
      </c>
      <c r="I162" s="64">
        <v>1000</v>
      </c>
      <c r="J162" s="64">
        <f t="shared" si="28"/>
        <v>1000</v>
      </c>
      <c r="K162" s="64"/>
      <c r="L162" s="64">
        <v>0</v>
      </c>
      <c r="M162" s="64">
        <v>1000</v>
      </c>
    </row>
    <row r="163" spans="1:13" s="25" customFormat="1" ht="47.25">
      <c r="A163" s="104" t="s">
        <v>408</v>
      </c>
      <c r="B163" s="173" t="s">
        <v>409</v>
      </c>
      <c r="C163" s="100">
        <v>200</v>
      </c>
      <c r="D163" s="101" t="s">
        <v>286</v>
      </c>
      <c r="E163" s="101" t="s">
        <v>389</v>
      </c>
      <c r="F163" s="64">
        <f t="shared" si="30"/>
        <v>4851.1000000000004</v>
      </c>
      <c r="G163" s="64"/>
      <c r="H163" s="64">
        <v>4843</v>
      </c>
      <c r="I163" s="64">
        <v>8.1</v>
      </c>
      <c r="J163" s="64">
        <f t="shared" si="28"/>
        <v>0</v>
      </c>
      <c r="K163" s="64"/>
      <c r="L163" s="64">
        <v>0</v>
      </c>
      <c r="M163" s="64">
        <v>0</v>
      </c>
    </row>
    <row r="164" spans="1:13" s="25" customFormat="1" ht="31.5">
      <c r="A164" s="170" t="s">
        <v>417</v>
      </c>
      <c r="B164" s="171" t="s">
        <v>492</v>
      </c>
      <c r="C164" s="180"/>
      <c r="D164" s="181"/>
      <c r="E164" s="181"/>
      <c r="F164" s="161">
        <f t="shared" si="30"/>
        <v>166699.5</v>
      </c>
      <c r="G164" s="161">
        <f>SUM(G165,G167,G169,G171,G173,G175,G177,G179,G181,G183,G185,G187,G195,G200,G202,G204,G206)</f>
        <v>0</v>
      </c>
      <c r="H164" s="161">
        <f>SUM(H165,H167,H169,H171,H173,H175,H177,H179,H181,H183,H185,H187,H195,H200,H202,H204,H206)</f>
        <v>35625.599999999999</v>
      </c>
      <c r="I164" s="161">
        <f>SUM(I165,I167,I169,I171,I173,I175,I177,I179,I181,I183,I185,I187,I195,I200,I202,I204,I206)</f>
        <v>131073.9</v>
      </c>
      <c r="J164" s="161">
        <f t="shared" si="28"/>
        <v>115397.3</v>
      </c>
      <c r="K164" s="161">
        <f>SUM(K165,K167,K169,K171,K173,K175,K177,K179,K181,K183,K185,K187,K195,K200,K202,K204,K206)</f>
        <v>0</v>
      </c>
      <c r="L164" s="161">
        <f>SUM(L165,L167,L169,L171,L173,L175,L177,L179,L181,L183,L185,L187,L195,L200,L202,L204,L206)</f>
        <v>28281.899999999998</v>
      </c>
      <c r="M164" s="161">
        <f>SUM(M165,M167,M169,M171,M173,M175,M177,M179,M181,M183,M185,M187,M195,M200,M202,M204,M206)</f>
        <v>87115.400000000009</v>
      </c>
    </row>
    <row r="165" spans="1:13" s="25" customFormat="1" ht="15.75">
      <c r="A165" s="115" t="s">
        <v>428</v>
      </c>
      <c r="B165" s="173" t="s">
        <v>854</v>
      </c>
      <c r="C165" s="180"/>
      <c r="D165" s="181"/>
      <c r="E165" s="181"/>
      <c r="F165" s="64">
        <f t="shared" si="30"/>
        <v>29220.7</v>
      </c>
      <c r="G165" s="64"/>
      <c r="H165" s="64">
        <f>H166</f>
        <v>0</v>
      </c>
      <c r="I165" s="64">
        <f>I166</f>
        <v>29220.7</v>
      </c>
      <c r="J165" s="64">
        <f t="shared" si="28"/>
        <v>1186.7</v>
      </c>
      <c r="K165" s="64"/>
      <c r="L165" s="64">
        <f>L166</f>
        <v>0</v>
      </c>
      <c r="M165" s="64">
        <f>M166</f>
        <v>1186.7</v>
      </c>
    </row>
    <row r="166" spans="1:13" s="25" customFormat="1" ht="31.5">
      <c r="A166" s="182" t="s">
        <v>855</v>
      </c>
      <c r="B166" s="173" t="s">
        <v>431</v>
      </c>
      <c r="C166" s="100">
        <v>200</v>
      </c>
      <c r="D166" s="101" t="s">
        <v>303</v>
      </c>
      <c r="E166" s="101" t="s">
        <v>272</v>
      </c>
      <c r="F166" s="64">
        <f t="shared" si="30"/>
        <v>29220.7</v>
      </c>
      <c r="G166" s="64"/>
      <c r="H166" s="64">
        <v>0</v>
      </c>
      <c r="I166" s="55">
        <v>29220.7</v>
      </c>
      <c r="J166" s="64">
        <f t="shared" si="28"/>
        <v>1186.7</v>
      </c>
      <c r="K166" s="64"/>
      <c r="L166" s="64">
        <v>0</v>
      </c>
      <c r="M166" s="55">
        <v>1186.7</v>
      </c>
    </row>
    <row r="167" spans="1:13" s="25" customFormat="1" ht="15.75">
      <c r="A167" s="115" t="s">
        <v>419</v>
      </c>
      <c r="B167" s="173" t="s">
        <v>856</v>
      </c>
      <c r="C167" s="100"/>
      <c r="D167" s="101"/>
      <c r="E167" s="101"/>
      <c r="F167" s="64">
        <f t="shared" si="30"/>
        <v>14646</v>
      </c>
      <c r="G167" s="64"/>
      <c r="H167" s="64">
        <f>H168</f>
        <v>0</v>
      </c>
      <c r="I167" s="64">
        <f>I168</f>
        <v>14646</v>
      </c>
      <c r="J167" s="64">
        <f t="shared" si="28"/>
        <v>14646</v>
      </c>
      <c r="K167" s="64"/>
      <c r="L167" s="64">
        <f>L168</f>
        <v>0</v>
      </c>
      <c r="M167" s="64">
        <f>M168</f>
        <v>14646</v>
      </c>
    </row>
    <row r="168" spans="1:13" s="25" customFormat="1" ht="47.25">
      <c r="A168" s="182" t="s">
        <v>421</v>
      </c>
      <c r="B168" s="173" t="s">
        <v>422</v>
      </c>
      <c r="C168" s="100">
        <v>200</v>
      </c>
      <c r="D168" s="101" t="s">
        <v>286</v>
      </c>
      <c r="E168" s="101" t="s">
        <v>343</v>
      </c>
      <c r="F168" s="64">
        <f t="shared" si="30"/>
        <v>14646</v>
      </c>
      <c r="G168" s="64"/>
      <c r="H168" s="175">
        <v>0</v>
      </c>
      <c r="I168" s="64">
        <v>14646</v>
      </c>
      <c r="J168" s="64">
        <f t="shared" si="28"/>
        <v>14646</v>
      </c>
      <c r="K168" s="64"/>
      <c r="L168" s="175">
        <v>0</v>
      </c>
      <c r="M168" s="64">
        <v>14646</v>
      </c>
    </row>
    <row r="169" spans="1:13" s="25" customFormat="1" ht="15.75">
      <c r="A169" s="115" t="s">
        <v>464</v>
      </c>
      <c r="B169" s="173" t="s">
        <v>857</v>
      </c>
      <c r="C169" s="100"/>
      <c r="D169" s="101"/>
      <c r="E169" s="101"/>
      <c r="F169" s="64">
        <f t="shared" si="30"/>
        <v>8936.9</v>
      </c>
      <c r="G169" s="64"/>
      <c r="H169" s="64">
        <f>H170</f>
        <v>0</v>
      </c>
      <c r="I169" s="64">
        <f>I170</f>
        <v>8936.9</v>
      </c>
      <c r="J169" s="64">
        <f t="shared" si="28"/>
        <v>7202.8</v>
      </c>
      <c r="K169" s="64"/>
      <c r="L169" s="64">
        <f>L170</f>
        <v>0</v>
      </c>
      <c r="M169" s="64">
        <f>M170</f>
        <v>7202.8</v>
      </c>
    </row>
    <row r="170" spans="1:13" s="25" customFormat="1" ht="31.5">
      <c r="A170" s="182" t="s">
        <v>466</v>
      </c>
      <c r="B170" s="173" t="s">
        <v>467</v>
      </c>
      <c r="C170" s="100">
        <v>200</v>
      </c>
      <c r="D170" s="101" t="s">
        <v>303</v>
      </c>
      <c r="E170" s="101" t="s">
        <v>338</v>
      </c>
      <c r="F170" s="64">
        <f t="shared" si="30"/>
        <v>8936.9</v>
      </c>
      <c r="G170" s="64"/>
      <c r="H170" s="64">
        <v>0</v>
      </c>
      <c r="I170" s="64">
        <v>8936.9</v>
      </c>
      <c r="J170" s="64">
        <f t="shared" si="28"/>
        <v>7202.8</v>
      </c>
      <c r="K170" s="64"/>
      <c r="L170" s="64">
        <v>0</v>
      </c>
      <c r="M170" s="64">
        <v>7202.8</v>
      </c>
    </row>
    <row r="171" spans="1:13" s="25" customFormat="1" ht="15.75">
      <c r="A171" s="115" t="s">
        <v>468</v>
      </c>
      <c r="B171" s="173" t="s">
        <v>858</v>
      </c>
      <c r="C171" s="100"/>
      <c r="D171" s="101"/>
      <c r="E171" s="101"/>
      <c r="F171" s="64">
        <f t="shared" si="30"/>
        <v>0</v>
      </c>
      <c r="G171" s="64"/>
      <c r="H171" s="64">
        <f>H172</f>
        <v>0</v>
      </c>
      <c r="I171" s="64">
        <f>I172</f>
        <v>0</v>
      </c>
      <c r="J171" s="64">
        <f t="shared" si="28"/>
        <v>0</v>
      </c>
      <c r="K171" s="64"/>
      <c r="L171" s="64">
        <f>L172</f>
        <v>0</v>
      </c>
      <c r="M171" s="64">
        <f>M172</f>
        <v>0</v>
      </c>
    </row>
    <row r="172" spans="1:13" s="25" customFormat="1" ht="31.5">
      <c r="A172" s="182" t="s">
        <v>470</v>
      </c>
      <c r="B172" s="173" t="s">
        <v>471</v>
      </c>
      <c r="C172" s="100">
        <v>200</v>
      </c>
      <c r="D172" s="101" t="s">
        <v>303</v>
      </c>
      <c r="E172" s="101" t="s">
        <v>338</v>
      </c>
      <c r="F172" s="64">
        <f t="shared" si="30"/>
        <v>0</v>
      </c>
      <c r="G172" s="64"/>
      <c r="H172" s="175">
        <v>0</v>
      </c>
      <c r="I172" s="64">
        <v>0</v>
      </c>
      <c r="J172" s="64">
        <f t="shared" si="28"/>
        <v>0</v>
      </c>
      <c r="K172" s="64"/>
      <c r="L172" s="175">
        <v>0</v>
      </c>
      <c r="M172" s="64">
        <v>0</v>
      </c>
    </row>
    <row r="173" spans="1:13" s="25" customFormat="1" ht="15.75">
      <c r="A173" s="115" t="s">
        <v>472</v>
      </c>
      <c r="B173" s="173" t="s">
        <v>859</v>
      </c>
      <c r="C173" s="100"/>
      <c r="D173" s="101"/>
      <c r="E173" s="101"/>
      <c r="F173" s="64">
        <f t="shared" si="30"/>
        <v>6037.4</v>
      </c>
      <c r="G173" s="64"/>
      <c r="H173" s="64">
        <f>H174</f>
        <v>0</v>
      </c>
      <c r="I173" s="64">
        <f>I174</f>
        <v>6037.4</v>
      </c>
      <c r="J173" s="64">
        <f t="shared" si="28"/>
        <v>6037.3</v>
      </c>
      <c r="K173" s="64"/>
      <c r="L173" s="64">
        <f>L174</f>
        <v>0</v>
      </c>
      <c r="M173" s="64">
        <f>M174</f>
        <v>6037.3</v>
      </c>
    </row>
    <row r="174" spans="1:13" s="25" customFormat="1" ht="31.5">
      <c r="A174" s="182" t="s">
        <v>474</v>
      </c>
      <c r="B174" s="173" t="s">
        <v>475</v>
      </c>
      <c r="C174" s="100">
        <v>200</v>
      </c>
      <c r="D174" s="101" t="s">
        <v>303</v>
      </c>
      <c r="E174" s="101" t="s">
        <v>338</v>
      </c>
      <c r="F174" s="64">
        <f t="shared" si="30"/>
        <v>6037.4</v>
      </c>
      <c r="G174" s="64"/>
      <c r="H174" s="175">
        <v>0</v>
      </c>
      <c r="I174" s="64">
        <v>6037.4</v>
      </c>
      <c r="J174" s="64">
        <f t="shared" si="28"/>
        <v>6037.3</v>
      </c>
      <c r="K174" s="64"/>
      <c r="L174" s="175">
        <v>0</v>
      </c>
      <c r="M174" s="64">
        <v>6037.3</v>
      </c>
    </row>
    <row r="175" spans="1:13" s="25" customFormat="1" ht="15.75">
      <c r="A175" s="115" t="s">
        <v>476</v>
      </c>
      <c r="B175" s="173" t="s">
        <v>860</v>
      </c>
      <c r="C175" s="100"/>
      <c r="D175" s="101"/>
      <c r="E175" s="101"/>
      <c r="F175" s="64">
        <f t="shared" si="30"/>
        <v>42229.9</v>
      </c>
      <c r="G175" s="64"/>
      <c r="H175" s="64">
        <f>H176</f>
        <v>0</v>
      </c>
      <c r="I175" s="64">
        <f>I176</f>
        <v>42229.9</v>
      </c>
      <c r="J175" s="64">
        <f t="shared" si="28"/>
        <v>28545.3</v>
      </c>
      <c r="K175" s="64"/>
      <c r="L175" s="64">
        <f>L176</f>
        <v>0</v>
      </c>
      <c r="M175" s="64">
        <f>M176</f>
        <v>28545.3</v>
      </c>
    </row>
    <row r="176" spans="1:13" s="25" customFormat="1" ht="31.5">
      <c r="A176" s="182" t="s">
        <v>478</v>
      </c>
      <c r="B176" s="173" t="s">
        <v>479</v>
      </c>
      <c r="C176" s="100">
        <v>200</v>
      </c>
      <c r="D176" s="101" t="s">
        <v>303</v>
      </c>
      <c r="E176" s="101" t="s">
        <v>338</v>
      </c>
      <c r="F176" s="64">
        <f t="shared" si="30"/>
        <v>42229.9</v>
      </c>
      <c r="G176" s="64"/>
      <c r="H176" s="175">
        <v>0</v>
      </c>
      <c r="I176" s="64">
        <v>42229.9</v>
      </c>
      <c r="J176" s="64">
        <f t="shared" si="28"/>
        <v>28545.3</v>
      </c>
      <c r="K176" s="64"/>
      <c r="L176" s="175">
        <v>0</v>
      </c>
      <c r="M176" s="64">
        <v>28545.3</v>
      </c>
    </row>
    <row r="177" spans="1:13" s="25" customFormat="1" ht="15.75" hidden="1">
      <c r="A177" s="115" t="s">
        <v>480</v>
      </c>
      <c r="B177" s="173" t="s">
        <v>861</v>
      </c>
      <c r="C177" s="100"/>
      <c r="D177" s="101"/>
      <c r="E177" s="101"/>
      <c r="F177" s="64">
        <f t="shared" si="30"/>
        <v>0</v>
      </c>
      <c r="G177" s="64"/>
      <c r="H177" s="64">
        <f>H178</f>
        <v>0</v>
      </c>
      <c r="I177" s="64">
        <f>I178</f>
        <v>0</v>
      </c>
      <c r="J177" s="64">
        <f t="shared" si="28"/>
        <v>0</v>
      </c>
      <c r="K177" s="64"/>
      <c r="L177" s="64">
        <f>L178</f>
        <v>0</v>
      </c>
      <c r="M177" s="64">
        <f>M178</f>
        <v>0</v>
      </c>
    </row>
    <row r="178" spans="1:13" s="25" customFormat="1" ht="31.5" hidden="1">
      <c r="A178" s="182" t="s">
        <v>481</v>
      </c>
      <c r="B178" s="173" t="s">
        <v>482</v>
      </c>
      <c r="C178" s="100">
        <v>200</v>
      </c>
      <c r="D178" s="101" t="s">
        <v>303</v>
      </c>
      <c r="E178" s="101" t="s">
        <v>338</v>
      </c>
      <c r="F178" s="64">
        <f t="shared" si="30"/>
        <v>0</v>
      </c>
      <c r="G178" s="64"/>
      <c r="H178" s="64">
        <v>0</v>
      </c>
      <c r="I178" s="64">
        <v>0</v>
      </c>
      <c r="J178" s="64">
        <f t="shared" si="28"/>
        <v>0</v>
      </c>
      <c r="K178" s="64"/>
      <c r="L178" s="64">
        <v>0</v>
      </c>
      <c r="M178" s="64">
        <v>0</v>
      </c>
    </row>
    <row r="179" spans="1:13" s="25" customFormat="1" ht="31.5">
      <c r="A179" s="115" t="s">
        <v>493</v>
      </c>
      <c r="B179" s="173" t="s">
        <v>862</v>
      </c>
      <c r="C179" s="100"/>
      <c r="D179" s="101"/>
      <c r="E179" s="101"/>
      <c r="F179" s="64">
        <f t="shared" si="30"/>
        <v>1290.5</v>
      </c>
      <c r="G179" s="64"/>
      <c r="H179" s="64">
        <f>H180</f>
        <v>1290.5</v>
      </c>
      <c r="I179" s="64">
        <f>I180</f>
        <v>0</v>
      </c>
      <c r="J179" s="64">
        <f t="shared" si="28"/>
        <v>0</v>
      </c>
      <c r="K179" s="64"/>
      <c r="L179" s="64">
        <f>L180</f>
        <v>0</v>
      </c>
      <c r="M179" s="64">
        <f>M180</f>
        <v>0</v>
      </c>
    </row>
    <row r="180" spans="1:13" s="25" customFormat="1" ht="47.25">
      <c r="A180" s="182" t="s">
        <v>495</v>
      </c>
      <c r="B180" s="173" t="s">
        <v>496</v>
      </c>
      <c r="C180" s="100">
        <v>200</v>
      </c>
      <c r="D180" s="101" t="s">
        <v>343</v>
      </c>
      <c r="E180" s="101" t="s">
        <v>492</v>
      </c>
      <c r="F180" s="64">
        <f t="shared" si="30"/>
        <v>1290.5</v>
      </c>
      <c r="G180" s="64"/>
      <c r="H180" s="64">
        <v>1290.5</v>
      </c>
      <c r="I180" s="64">
        <v>0</v>
      </c>
      <c r="J180" s="64">
        <f t="shared" si="28"/>
        <v>0</v>
      </c>
      <c r="K180" s="64"/>
      <c r="L180" s="64">
        <v>0</v>
      </c>
      <c r="M180" s="64">
        <v>0</v>
      </c>
    </row>
    <row r="181" spans="1:13" s="25" customFormat="1" ht="31.5">
      <c r="A181" s="182" t="s">
        <v>743</v>
      </c>
      <c r="B181" s="173" t="s">
        <v>863</v>
      </c>
      <c r="C181" s="100"/>
      <c r="D181" s="101"/>
      <c r="E181" s="101"/>
      <c r="F181" s="64">
        <f t="shared" si="30"/>
        <v>8959.7000000000007</v>
      </c>
      <c r="G181" s="64">
        <f>G182</f>
        <v>0</v>
      </c>
      <c r="H181" s="64">
        <f>H182</f>
        <v>0</v>
      </c>
      <c r="I181" s="64">
        <f>I182</f>
        <v>8959.7000000000007</v>
      </c>
      <c r="J181" s="64">
        <f t="shared" si="28"/>
        <v>8959.6</v>
      </c>
      <c r="K181" s="64">
        <f>K182</f>
        <v>0</v>
      </c>
      <c r="L181" s="64">
        <f>L182</f>
        <v>0</v>
      </c>
      <c r="M181" s="64">
        <f>M182</f>
        <v>8959.6</v>
      </c>
    </row>
    <row r="182" spans="1:13" s="25" customFormat="1" ht="47.25">
      <c r="A182" s="182" t="s">
        <v>864</v>
      </c>
      <c r="B182" s="173" t="s">
        <v>742</v>
      </c>
      <c r="C182" s="100">
        <v>200</v>
      </c>
      <c r="D182" s="101" t="s">
        <v>286</v>
      </c>
      <c r="E182" s="101" t="s">
        <v>343</v>
      </c>
      <c r="F182" s="64">
        <f t="shared" si="30"/>
        <v>8959.7000000000007</v>
      </c>
      <c r="G182" s="64"/>
      <c r="H182" s="64"/>
      <c r="I182" s="64">
        <v>8959.7000000000007</v>
      </c>
      <c r="J182" s="64">
        <f t="shared" si="28"/>
        <v>8959.6</v>
      </c>
      <c r="K182" s="64"/>
      <c r="L182" s="64"/>
      <c r="M182" s="64">
        <v>8959.6</v>
      </c>
    </row>
    <row r="183" spans="1:13" s="25" customFormat="1" ht="31.5">
      <c r="A183" s="182" t="s">
        <v>865</v>
      </c>
      <c r="B183" s="173" t="s">
        <v>866</v>
      </c>
      <c r="C183" s="100"/>
      <c r="D183" s="101"/>
      <c r="E183" s="101"/>
      <c r="F183" s="64">
        <f t="shared" si="30"/>
        <v>11900.2</v>
      </c>
      <c r="G183" s="64"/>
      <c r="H183" s="64"/>
      <c r="I183" s="64">
        <f>I184</f>
        <v>11900.2</v>
      </c>
      <c r="J183" s="64">
        <f t="shared" si="28"/>
        <v>11900.1</v>
      </c>
      <c r="K183" s="64"/>
      <c r="L183" s="64"/>
      <c r="M183" s="64">
        <f>M184</f>
        <v>11900.1</v>
      </c>
    </row>
    <row r="184" spans="1:13" s="25" customFormat="1" ht="31.5">
      <c r="A184" s="182" t="s">
        <v>773</v>
      </c>
      <c r="B184" s="173" t="s">
        <v>461</v>
      </c>
      <c r="C184" s="100">
        <v>200</v>
      </c>
      <c r="D184" s="101" t="s">
        <v>303</v>
      </c>
      <c r="E184" s="101" t="s">
        <v>275</v>
      </c>
      <c r="F184" s="64">
        <f t="shared" si="30"/>
        <v>11900.2</v>
      </c>
      <c r="G184" s="64"/>
      <c r="H184" s="64"/>
      <c r="I184" s="55">
        <v>11900.2</v>
      </c>
      <c r="J184" s="64">
        <f t="shared" si="28"/>
        <v>11900.1</v>
      </c>
      <c r="K184" s="64"/>
      <c r="L184" s="64"/>
      <c r="M184" s="55">
        <v>11900.1</v>
      </c>
    </row>
    <row r="185" spans="1:13" s="25" customFormat="1" ht="31.5">
      <c r="A185" s="182" t="s">
        <v>432</v>
      </c>
      <c r="B185" s="173" t="s">
        <v>867</v>
      </c>
      <c r="C185" s="100"/>
      <c r="D185" s="101"/>
      <c r="E185" s="101"/>
      <c r="F185" s="64">
        <f t="shared" si="30"/>
        <v>8238.2999999999993</v>
      </c>
      <c r="G185" s="64">
        <f>G186</f>
        <v>0</v>
      </c>
      <c r="H185" s="64">
        <f>H186</f>
        <v>0</v>
      </c>
      <c r="I185" s="64">
        <f>I186</f>
        <v>8238.2999999999993</v>
      </c>
      <c r="J185" s="64">
        <f t="shared" si="28"/>
        <v>8238.2000000000007</v>
      </c>
      <c r="K185" s="64">
        <f>K186</f>
        <v>0</v>
      </c>
      <c r="L185" s="64">
        <f>L186</f>
        <v>0</v>
      </c>
      <c r="M185" s="64">
        <f>M186</f>
        <v>8238.2000000000007</v>
      </c>
    </row>
    <row r="186" spans="1:13" s="25" customFormat="1" ht="31.5">
      <c r="A186" s="133" t="s">
        <v>434</v>
      </c>
      <c r="B186" s="173" t="s">
        <v>435</v>
      </c>
      <c r="C186" s="100">
        <v>200</v>
      </c>
      <c r="D186" s="101" t="s">
        <v>303</v>
      </c>
      <c r="E186" s="101" t="s">
        <v>272</v>
      </c>
      <c r="F186" s="64">
        <f t="shared" ref="F186:F211" si="36">G186+H186+I186</f>
        <v>8238.2999999999993</v>
      </c>
      <c r="G186" s="64"/>
      <c r="H186" s="64"/>
      <c r="I186" s="64">
        <v>8238.2999999999993</v>
      </c>
      <c r="J186" s="64">
        <f t="shared" si="28"/>
        <v>8238.2000000000007</v>
      </c>
      <c r="K186" s="64"/>
      <c r="L186" s="64"/>
      <c r="M186" s="64">
        <v>8238.2000000000007</v>
      </c>
    </row>
    <row r="187" spans="1:13" s="25" customFormat="1" ht="31.5">
      <c r="A187" s="144" t="s">
        <v>487</v>
      </c>
      <c r="B187" s="173" t="s">
        <v>868</v>
      </c>
      <c r="C187" s="100"/>
      <c r="D187" s="101"/>
      <c r="E187" s="101"/>
      <c r="F187" s="64">
        <f t="shared" si="36"/>
        <v>12627.7</v>
      </c>
      <c r="G187" s="64">
        <f>SUM(G188:G194)</f>
        <v>0</v>
      </c>
      <c r="H187" s="64">
        <f t="shared" ref="H187:I187" si="37">SUM(H188:H194)</f>
        <v>11788.5</v>
      </c>
      <c r="I187" s="64">
        <f t="shared" si="37"/>
        <v>839.19999999999993</v>
      </c>
      <c r="J187" s="64">
        <f t="shared" si="28"/>
        <v>6649.4999999999991</v>
      </c>
      <c r="K187" s="64">
        <f>SUM(K188:K194)</f>
        <v>0</v>
      </c>
      <c r="L187" s="64">
        <f t="shared" ref="L187:M187" si="38">SUM(L188:L194)</f>
        <v>6273.1999999999989</v>
      </c>
      <c r="M187" s="64">
        <f t="shared" si="38"/>
        <v>376.29999999999995</v>
      </c>
    </row>
    <row r="188" spans="1:13" s="25" customFormat="1" ht="47.25">
      <c r="A188" s="144" t="s">
        <v>1056</v>
      </c>
      <c r="B188" s="173" t="s">
        <v>1036</v>
      </c>
      <c r="C188" s="100">
        <v>200</v>
      </c>
      <c r="D188" s="101" t="s">
        <v>303</v>
      </c>
      <c r="E188" s="101" t="s">
        <v>303</v>
      </c>
      <c r="F188" s="64">
        <f t="shared" si="36"/>
        <v>1122.4000000000001</v>
      </c>
      <c r="G188" s="64"/>
      <c r="H188" s="64">
        <v>1021.1</v>
      </c>
      <c r="I188" s="64">
        <v>101.3</v>
      </c>
      <c r="J188" s="64">
        <f t="shared" si="28"/>
        <v>0</v>
      </c>
      <c r="K188" s="64"/>
      <c r="L188" s="64">
        <v>0</v>
      </c>
      <c r="M188" s="64">
        <v>0</v>
      </c>
    </row>
    <row r="189" spans="1:13" s="25" customFormat="1" ht="47.25">
      <c r="A189" s="144" t="s">
        <v>1043</v>
      </c>
      <c r="B189" s="173" t="s">
        <v>1041</v>
      </c>
      <c r="C189" s="100">
        <v>600</v>
      </c>
      <c r="D189" s="101" t="s">
        <v>492</v>
      </c>
      <c r="E189" s="101" t="s">
        <v>338</v>
      </c>
      <c r="F189" s="64">
        <f t="shared" ref="F189:F194" si="39">G189+H189+I189</f>
        <v>4000</v>
      </c>
      <c r="G189" s="64"/>
      <c r="H189" s="64">
        <v>3760</v>
      </c>
      <c r="I189" s="64">
        <v>240</v>
      </c>
      <c r="J189" s="64">
        <f t="shared" si="28"/>
        <v>3476.7999999999997</v>
      </c>
      <c r="K189" s="64"/>
      <c r="L189" s="64">
        <v>3268.2</v>
      </c>
      <c r="M189" s="64">
        <v>208.6</v>
      </c>
    </row>
    <row r="190" spans="1:13" s="25" customFormat="1" ht="47.25">
      <c r="A190" s="144" t="s">
        <v>1051</v>
      </c>
      <c r="B190" s="173" t="s">
        <v>1048</v>
      </c>
      <c r="C190" s="100">
        <v>600</v>
      </c>
      <c r="D190" s="101" t="s">
        <v>519</v>
      </c>
      <c r="E190" s="101" t="s">
        <v>275</v>
      </c>
      <c r="F190" s="64">
        <f t="shared" si="39"/>
        <v>780.80000000000007</v>
      </c>
      <c r="G190" s="64"/>
      <c r="H190" s="64">
        <v>741.6</v>
      </c>
      <c r="I190" s="64">
        <v>39.200000000000003</v>
      </c>
      <c r="J190" s="64">
        <f t="shared" si="28"/>
        <v>780.7</v>
      </c>
      <c r="K190" s="64"/>
      <c r="L190" s="64">
        <v>741.6</v>
      </c>
      <c r="M190" s="64">
        <v>39.1</v>
      </c>
    </row>
    <row r="191" spans="1:13" s="25" customFormat="1" ht="47.25">
      <c r="A191" s="144" t="s">
        <v>1044</v>
      </c>
      <c r="B191" s="173" t="s">
        <v>1042</v>
      </c>
      <c r="C191" s="100">
        <v>600</v>
      </c>
      <c r="D191" s="101" t="s">
        <v>492</v>
      </c>
      <c r="E191" s="101" t="s">
        <v>338</v>
      </c>
      <c r="F191" s="64">
        <f t="shared" si="39"/>
        <v>900</v>
      </c>
      <c r="G191" s="64"/>
      <c r="H191" s="64">
        <v>846</v>
      </c>
      <c r="I191" s="64">
        <v>54</v>
      </c>
      <c r="J191" s="64">
        <f t="shared" si="28"/>
        <v>900</v>
      </c>
      <c r="K191" s="64"/>
      <c r="L191" s="64">
        <v>846</v>
      </c>
      <c r="M191" s="64">
        <v>54</v>
      </c>
    </row>
    <row r="192" spans="1:13" s="25" customFormat="1" ht="47.25">
      <c r="A192" s="144" t="s">
        <v>1052</v>
      </c>
      <c r="B192" s="173" t="s">
        <v>1059</v>
      </c>
      <c r="C192" s="100">
        <v>600</v>
      </c>
      <c r="D192" s="101" t="s">
        <v>519</v>
      </c>
      <c r="E192" s="101" t="s">
        <v>275</v>
      </c>
      <c r="F192" s="64">
        <f t="shared" si="39"/>
        <v>1492.1000000000001</v>
      </c>
      <c r="G192" s="64"/>
      <c r="H192" s="64">
        <v>1417.4</v>
      </c>
      <c r="I192" s="64">
        <v>74.7</v>
      </c>
      <c r="J192" s="64">
        <f t="shared" si="28"/>
        <v>1492</v>
      </c>
      <c r="K192" s="64"/>
      <c r="L192" s="64">
        <v>1417.4</v>
      </c>
      <c r="M192" s="64">
        <v>74.599999999999994</v>
      </c>
    </row>
    <row r="193" spans="1:13" s="25" customFormat="1" ht="47.25">
      <c r="A193" s="144" t="s">
        <v>1057</v>
      </c>
      <c r="B193" s="173" t="s">
        <v>1037</v>
      </c>
      <c r="C193" s="100">
        <v>200</v>
      </c>
      <c r="D193" s="101" t="s">
        <v>303</v>
      </c>
      <c r="E193" s="101" t="s">
        <v>303</v>
      </c>
      <c r="F193" s="64">
        <f t="shared" si="39"/>
        <v>2011.6999999999998</v>
      </c>
      <c r="G193" s="64"/>
      <c r="H193" s="64">
        <v>1911.1</v>
      </c>
      <c r="I193" s="64">
        <v>100.6</v>
      </c>
      <c r="J193" s="64">
        <f t="shared" si="28"/>
        <v>0</v>
      </c>
      <c r="K193" s="64"/>
      <c r="L193" s="64">
        <v>0</v>
      </c>
      <c r="M193" s="64">
        <v>0</v>
      </c>
    </row>
    <row r="194" spans="1:13" s="25" customFormat="1" ht="47.25">
      <c r="A194" s="144" t="s">
        <v>1058</v>
      </c>
      <c r="B194" s="173" t="s">
        <v>1038</v>
      </c>
      <c r="C194" s="100">
        <v>200</v>
      </c>
      <c r="D194" s="101" t="s">
        <v>303</v>
      </c>
      <c r="E194" s="101" t="s">
        <v>303</v>
      </c>
      <c r="F194" s="64">
        <f t="shared" si="39"/>
        <v>2320.7000000000003</v>
      </c>
      <c r="G194" s="64"/>
      <c r="H194" s="64">
        <v>2091.3000000000002</v>
      </c>
      <c r="I194" s="64">
        <v>229.4</v>
      </c>
      <c r="J194" s="64">
        <f t="shared" si="28"/>
        <v>0</v>
      </c>
      <c r="K194" s="64"/>
      <c r="L194" s="64">
        <v>0</v>
      </c>
      <c r="M194" s="64">
        <v>0</v>
      </c>
    </row>
    <row r="195" spans="1:13" s="25" customFormat="1" ht="15.75">
      <c r="A195" s="144" t="s">
        <v>984</v>
      </c>
      <c r="B195" s="173" t="s">
        <v>994</v>
      </c>
      <c r="C195" s="100"/>
      <c r="D195" s="101"/>
      <c r="E195" s="101"/>
      <c r="F195" s="64">
        <f t="shared" ref="F195" si="40">G195+H195+I195</f>
        <v>0</v>
      </c>
      <c r="G195" s="64">
        <f>SUM(G196:G199)</f>
        <v>0</v>
      </c>
      <c r="H195" s="64">
        <f t="shared" ref="H195:I195" si="41">SUM(H196:H199)</f>
        <v>0</v>
      </c>
      <c r="I195" s="64">
        <f t="shared" si="41"/>
        <v>0</v>
      </c>
      <c r="J195" s="64">
        <f t="shared" si="28"/>
        <v>0</v>
      </c>
      <c r="K195" s="64">
        <f>SUM(K196:K199)</f>
        <v>0</v>
      </c>
      <c r="L195" s="64">
        <f t="shared" ref="L195:M195" si="42">SUM(L196:L199)</f>
        <v>0</v>
      </c>
      <c r="M195" s="64">
        <f t="shared" si="42"/>
        <v>0</v>
      </c>
    </row>
    <row r="196" spans="1:13" s="25" customFormat="1" ht="31.5" hidden="1">
      <c r="A196" s="144" t="s">
        <v>987</v>
      </c>
      <c r="B196" s="173" t="s">
        <v>985</v>
      </c>
      <c r="C196" s="100">
        <v>400</v>
      </c>
      <c r="D196" s="101" t="s">
        <v>359</v>
      </c>
      <c r="E196" s="101" t="s">
        <v>338</v>
      </c>
      <c r="F196" s="64">
        <f t="shared" ref="F196:F207" si="43">G196+H196+I196</f>
        <v>0</v>
      </c>
      <c r="G196" s="64"/>
      <c r="H196" s="64"/>
      <c r="I196" s="64"/>
      <c r="J196" s="64">
        <f t="shared" si="28"/>
        <v>0</v>
      </c>
      <c r="K196" s="64"/>
      <c r="L196" s="64"/>
      <c r="M196" s="64"/>
    </row>
    <row r="197" spans="1:13" s="25" customFormat="1" ht="31.5" hidden="1">
      <c r="A197" s="144" t="s">
        <v>987</v>
      </c>
      <c r="B197" s="173" t="s">
        <v>986</v>
      </c>
      <c r="C197" s="100">
        <v>400</v>
      </c>
      <c r="D197" s="101" t="s">
        <v>359</v>
      </c>
      <c r="E197" s="101" t="s">
        <v>338</v>
      </c>
      <c r="F197" s="64">
        <f t="shared" si="43"/>
        <v>0</v>
      </c>
      <c r="G197" s="64"/>
      <c r="H197" s="64"/>
      <c r="I197" s="64"/>
      <c r="J197" s="64">
        <f t="shared" si="28"/>
        <v>0</v>
      </c>
      <c r="K197" s="64"/>
      <c r="L197" s="64"/>
      <c r="M197" s="64"/>
    </row>
    <row r="198" spans="1:13" s="25" customFormat="1" ht="47.25">
      <c r="A198" s="144" t="s">
        <v>990</v>
      </c>
      <c r="B198" s="173" t="s">
        <v>988</v>
      </c>
      <c r="C198" s="100">
        <v>400</v>
      </c>
      <c r="D198" s="101" t="s">
        <v>303</v>
      </c>
      <c r="E198" s="101" t="s">
        <v>272</v>
      </c>
      <c r="F198" s="64">
        <f t="shared" si="43"/>
        <v>0</v>
      </c>
      <c r="G198" s="64"/>
      <c r="H198" s="64"/>
      <c r="I198" s="64"/>
      <c r="J198" s="64">
        <f t="shared" si="28"/>
        <v>0</v>
      </c>
      <c r="K198" s="64"/>
      <c r="L198" s="64"/>
      <c r="M198" s="64"/>
    </row>
    <row r="199" spans="1:13" s="25" customFormat="1" ht="47.25">
      <c r="A199" s="144" t="s">
        <v>990</v>
      </c>
      <c r="B199" s="173" t="s">
        <v>989</v>
      </c>
      <c r="C199" s="100">
        <v>400</v>
      </c>
      <c r="D199" s="101" t="s">
        <v>303</v>
      </c>
      <c r="E199" s="101" t="s">
        <v>272</v>
      </c>
      <c r="F199" s="64">
        <f t="shared" si="43"/>
        <v>0</v>
      </c>
      <c r="G199" s="64"/>
      <c r="H199" s="64"/>
      <c r="I199" s="64"/>
      <c r="J199" s="64">
        <f t="shared" si="28"/>
        <v>0</v>
      </c>
      <c r="K199" s="64"/>
      <c r="L199" s="64"/>
      <c r="M199" s="64"/>
    </row>
    <row r="200" spans="1:13" s="25" customFormat="1" ht="15.75">
      <c r="A200" s="144" t="s">
        <v>993</v>
      </c>
      <c r="B200" s="173" t="s">
        <v>995</v>
      </c>
      <c r="C200" s="100"/>
      <c r="D200" s="101"/>
      <c r="E200" s="101"/>
      <c r="F200" s="64">
        <f t="shared" si="43"/>
        <v>0</v>
      </c>
      <c r="G200" s="64">
        <f>SUM(G201:G201)</f>
        <v>0</v>
      </c>
      <c r="H200" s="64">
        <f>SUM(H201:H201)</f>
        <v>0</v>
      </c>
      <c r="I200" s="64">
        <f>SUM(I201:I201)</f>
        <v>0</v>
      </c>
      <c r="J200" s="64">
        <f t="shared" si="28"/>
        <v>0</v>
      </c>
      <c r="K200" s="64">
        <f>SUM(K201:K201)</f>
        <v>0</v>
      </c>
      <c r="L200" s="64">
        <f>SUM(L201:L201)</f>
        <v>0</v>
      </c>
      <c r="M200" s="64">
        <f>SUM(M201:M201)</f>
        <v>0</v>
      </c>
    </row>
    <row r="201" spans="1:13" s="25" customFormat="1" ht="31.5">
      <c r="A201" s="144" t="s">
        <v>996</v>
      </c>
      <c r="B201" s="173" t="s">
        <v>992</v>
      </c>
      <c r="C201" s="100">
        <v>200</v>
      </c>
      <c r="D201" s="101" t="s">
        <v>303</v>
      </c>
      <c r="E201" s="101" t="s">
        <v>338</v>
      </c>
      <c r="F201" s="64">
        <f t="shared" si="43"/>
        <v>0</v>
      </c>
      <c r="G201" s="64"/>
      <c r="H201" s="64"/>
      <c r="I201" s="64"/>
      <c r="J201" s="64">
        <f t="shared" si="28"/>
        <v>0</v>
      </c>
      <c r="K201" s="64"/>
      <c r="L201" s="64"/>
      <c r="M201" s="64"/>
    </row>
    <row r="202" spans="1:13" s="25" customFormat="1" ht="31.5">
      <c r="A202" s="103" t="s">
        <v>1020</v>
      </c>
      <c r="B202" s="173" t="s">
        <v>1060</v>
      </c>
      <c r="C202" s="100"/>
      <c r="D202" s="101"/>
      <c r="E202" s="101"/>
      <c r="F202" s="64">
        <f t="shared" ref="F202" si="44">G202+H202+I202</f>
        <v>0</v>
      </c>
      <c r="G202" s="64">
        <f>SUM(G203:G203)</f>
        <v>0</v>
      </c>
      <c r="H202" s="64">
        <f>SUM(H203:H203)</f>
        <v>0</v>
      </c>
      <c r="I202" s="64">
        <f>SUM(I203:I203)</f>
        <v>0</v>
      </c>
      <c r="J202" s="64">
        <f t="shared" si="28"/>
        <v>0</v>
      </c>
      <c r="K202" s="64">
        <f>SUM(K203:K203)</f>
        <v>0</v>
      </c>
      <c r="L202" s="64">
        <f>SUM(L203:L203)</f>
        <v>0</v>
      </c>
      <c r="M202" s="64">
        <f>SUM(M203:M203)</f>
        <v>0</v>
      </c>
    </row>
    <row r="203" spans="1:13" s="25" customFormat="1" ht="47.25">
      <c r="A203" s="103" t="s">
        <v>1021</v>
      </c>
      <c r="B203" s="173" t="s">
        <v>1018</v>
      </c>
      <c r="C203" s="100">
        <v>400</v>
      </c>
      <c r="D203" s="101" t="s">
        <v>272</v>
      </c>
      <c r="E203" s="101" t="s">
        <v>311</v>
      </c>
      <c r="F203" s="64">
        <f t="shared" si="43"/>
        <v>0</v>
      </c>
      <c r="G203" s="64"/>
      <c r="H203" s="64"/>
      <c r="I203" s="64"/>
      <c r="J203" s="64">
        <f t="shared" si="28"/>
        <v>0</v>
      </c>
      <c r="K203" s="64"/>
      <c r="L203" s="64"/>
      <c r="M203" s="64"/>
    </row>
    <row r="204" spans="1:13" s="25" customFormat="1" ht="31.5">
      <c r="A204" s="103" t="s">
        <v>1115</v>
      </c>
      <c r="B204" s="173" t="s">
        <v>1135</v>
      </c>
      <c r="C204" s="100"/>
      <c r="D204" s="101"/>
      <c r="E204" s="101"/>
      <c r="F204" s="64">
        <f t="shared" si="43"/>
        <v>4003.7</v>
      </c>
      <c r="G204" s="64">
        <f>G205</f>
        <v>0</v>
      </c>
      <c r="H204" s="64">
        <f>H205</f>
        <v>4000</v>
      </c>
      <c r="I204" s="64">
        <f>I205</f>
        <v>3.7</v>
      </c>
      <c r="J204" s="64">
        <f t="shared" si="28"/>
        <v>3466.6</v>
      </c>
      <c r="K204" s="64">
        <f>K205</f>
        <v>0</v>
      </c>
      <c r="L204" s="64">
        <f>L205</f>
        <v>3463.1</v>
      </c>
      <c r="M204" s="64">
        <f>M205</f>
        <v>3.5</v>
      </c>
    </row>
    <row r="205" spans="1:13" s="25" customFormat="1" ht="31.5">
      <c r="A205" s="103" t="s">
        <v>1146</v>
      </c>
      <c r="B205" s="173" t="s">
        <v>1114</v>
      </c>
      <c r="C205" s="100">
        <v>300</v>
      </c>
      <c r="D205" s="101" t="s">
        <v>303</v>
      </c>
      <c r="E205" s="101" t="s">
        <v>272</v>
      </c>
      <c r="F205" s="64">
        <f t="shared" si="43"/>
        <v>4003.7</v>
      </c>
      <c r="G205" s="64"/>
      <c r="H205" s="64">
        <v>4000</v>
      </c>
      <c r="I205" s="64">
        <v>3.7</v>
      </c>
      <c r="J205" s="64">
        <f t="shared" si="28"/>
        <v>3466.6</v>
      </c>
      <c r="K205" s="64"/>
      <c r="L205" s="64">
        <v>3463.1</v>
      </c>
      <c r="M205" s="64">
        <v>3.5</v>
      </c>
    </row>
    <row r="206" spans="1:13" s="25" customFormat="1" ht="15.75">
      <c r="A206" s="99" t="s">
        <v>1032</v>
      </c>
      <c r="B206" s="173" t="s">
        <v>1063</v>
      </c>
      <c r="C206" s="100"/>
      <c r="D206" s="101"/>
      <c r="E206" s="101"/>
      <c r="F206" s="64">
        <f t="shared" si="43"/>
        <v>18608.5</v>
      </c>
      <c r="G206" s="64">
        <f>SUM(G207:G207)</f>
        <v>0</v>
      </c>
      <c r="H206" s="64">
        <f>SUM(H207:H207)</f>
        <v>18546.599999999999</v>
      </c>
      <c r="I206" s="64">
        <f>SUM(I207:I207)</f>
        <v>61.9</v>
      </c>
      <c r="J206" s="64">
        <f t="shared" si="28"/>
        <v>18565.199999999997</v>
      </c>
      <c r="K206" s="64">
        <f>SUM(K207:K207)</f>
        <v>0</v>
      </c>
      <c r="L206" s="64">
        <f>SUM(L207:L207)</f>
        <v>18545.599999999999</v>
      </c>
      <c r="M206" s="64">
        <f>SUM(M207:M207)</f>
        <v>19.600000000000001</v>
      </c>
    </row>
    <row r="207" spans="1:13" s="25" customFormat="1" ht="31.5">
      <c r="A207" s="99" t="s">
        <v>1033</v>
      </c>
      <c r="B207" s="173" t="s">
        <v>1035</v>
      </c>
      <c r="C207" s="100">
        <v>400</v>
      </c>
      <c r="D207" s="101" t="s">
        <v>303</v>
      </c>
      <c r="E207" s="101" t="s">
        <v>272</v>
      </c>
      <c r="F207" s="64">
        <f t="shared" si="43"/>
        <v>18608.5</v>
      </c>
      <c r="G207" s="64"/>
      <c r="H207" s="64">
        <v>18546.599999999999</v>
      </c>
      <c r="I207" s="64">
        <v>61.9</v>
      </c>
      <c r="J207" s="64">
        <f t="shared" si="28"/>
        <v>18565.199999999997</v>
      </c>
      <c r="K207" s="64"/>
      <c r="L207" s="64">
        <v>18545.599999999999</v>
      </c>
      <c r="M207" s="64">
        <v>19.600000000000001</v>
      </c>
    </row>
    <row r="208" spans="1:13" s="25" customFormat="1" ht="31.5">
      <c r="A208" s="170" t="s">
        <v>532</v>
      </c>
      <c r="B208" s="171" t="s">
        <v>389</v>
      </c>
      <c r="C208" s="100"/>
      <c r="D208" s="101"/>
      <c r="E208" s="101"/>
      <c r="F208" s="161">
        <f t="shared" si="36"/>
        <v>85476.1</v>
      </c>
      <c r="G208" s="161">
        <f>G212</f>
        <v>0</v>
      </c>
      <c r="H208" s="161">
        <f>H212+H209+H216</f>
        <v>85390.3</v>
      </c>
      <c r="I208" s="161">
        <f>I212+I209+I216</f>
        <v>85.8</v>
      </c>
      <c r="J208" s="161">
        <f t="shared" si="28"/>
        <v>85475.900000000009</v>
      </c>
      <c r="K208" s="161">
        <f>K212</f>
        <v>0</v>
      </c>
      <c r="L208" s="161">
        <f>L212+L209+L216</f>
        <v>85390.3</v>
      </c>
      <c r="M208" s="161">
        <f>M212+M209+M216</f>
        <v>85.6</v>
      </c>
    </row>
    <row r="209" spans="1:13" s="25" customFormat="1" ht="31.5">
      <c r="A209" s="68" t="s">
        <v>534</v>
      </c>
      <c r="B209" s="171" t="s">
        <v>869</v>
      </c>
      <c r="C209" s="100"/>
      <c r="D209" s="101"/>
      <c r="E209" s="101"/>
      <c r="F209" s="161">
        <f t="shared" si="36"/>
        <v>11995.2</v>
      </c>
      <c r="G209" s="161">
        <f>G210</f>
        <v>0</v>
      </c>
      <c r="H209" s="161">
        <f>H210</f>
        <v>11983.2</v>
      </c>
      <c r="I209" s="161">
        <f>I210</f>
        <v>12</v>
      </c>
      <c r="J209" s="161">
        <f t="shared" ref="J209:J217" si="45">K209+L209+M209</f>
        <v>11995.2</v>
      </c>
      <c r="K209" s="161">
        <f>K210</f>
        <v>0</v>
      </c>
      <c r="L209" s="161">
        <f>L210</f>
        <v>11983.2</v>
      </c>
      <c r="M209" s="161">
        <f>M210</f>
        <v>12</v>
      </c>
    </row>
    <row r="210" spans="1:13" s="25" customFormat="1" ht="31.5">
      <c r="A210" s="99" t="s">
        <v>536</v>
      </c>
      <c r="B210" s="174" t="s">
        <v>870</v>
      </c>
      <c r="C210" s="100"/>
      <c r="D210" s="101"/>
      <c r="E210" s="101"/>
      <c r="F210" s="64">
        <f t="shared" si="36"/>
        <v>11995.2</v>
      </c>
      <c r="G210" s="64">
        <f>SUBTOTAL(9,G211:G211)</f>
        <v>0</v>
      </c>
      <c r="H210" s="64">
        <f>SUBTOTAL(9,H211:H211)</f>
        <v>11983.2</v>
      </c>
      <c r="I210" s="64">
        <f>SUBTOTAL(9,I211:I211)</f>
        <v>12</v>
      </c>
      <c r="J210" s="64">
        <f t="shared" si="45"/>
        <v>11995.2</v>
      </c>
      <c r="K210" s="64">
        <f>SUBTOTAL(9,K211:K211)</f>
        <v>0</v>
      </c>
      <c r="L210" s="64">
        <f>SUBTOTAL(9,L211:L211)</f>
        <v>11983.2</v>
      </c>
      <c r="M210" s="64">
        <f>SUBTOTAL(9,M211:M211)</f>
        <v>12</v>
      </c>
    </row>
    <row r="211" spans="1:13" s="25" customFormat="1" ht="31.5">
      <c r="A211" s="183" t="s">
        <v>538</v>
      </c>
      <c r="B211" s="174" t="s">
        <v>539</v>
      </c>
      <c r="C211" s="100">
        <v>800</v>
      </c>
      <c r="D211" s="101" t="s">
        <v>286</v>
      </c>
      <c r="E211" s="101" t="s">
        <v>424</v>
      </c>
      <c r="F211" s="64">
        <f t="shared" si="36"/>
        <v>11995.2</v>
      </c>
      <c r="G211" s="64"/>
      <c r="H211" s="64">
        <v>11983.2</v>
      </c>
      <c r="I211" s="64">
        <v>12</v>
      </c>
      <c r="J211" s="64">
        <f t="shared" si="45"/>
        <v>11995.2</v>
      </c>
      <c r="K211" s="64"/>
      <c r="L211" s="64">
        <v>11983.2</v>
      </c>
      <c r="M211" s="64">
        <v>12</v>
      </c>
    </row>
    <row r="212" spans="1:13" s="29" customFormat="1" ht="45" customHeight="1">
      <c r="A212" s="68" t="s">
        <v>540</v>
      </c>
      <c r="B212" s="184" t="s">
        <v>871</v>
      </c>
      <c r="C212" s="95"/>
      <c r="D212" s="96"/>
      <c r="E212" s="96"/>
      <c r="F212" s="161">
        <f t="shared" ref="F212:F239" si="46">G212+H212+I212</f>
        <v>73480.900000000009</v>
      </c>
      <c r="G212" s="161">
        <f>G213</f>
        <v>0</v>
      </c>
      <c r="H212" s="161">
        <f>H213</f>
        <v>73407.100000000006</v>
      </c>
      <c r="I212" s="161">
        <f>I213</f>
        <v>73.8</v>
      </c>
      <c r="J212" s="161">
        <f t="shared" si="45"/>
        <v>73480.700000000012</v>
      </c>
      <c r="K212" s="161">
        <f>K213</f>
        <v>0</v>
      </c>
      <c r="L212" s="161">
        <f>L213</f>
        <v>73407.100000000006</v>
      </c>
      <c r="M212" s="161">
        <f>M213</f>
        <v>73.599999999999994</v>
      </c>
    </row>
    <row r="213" spans="1:13" s="25" customFormat="1" ht="47.25">
      <c r="A213" s="115" t="s">
        <v>542</v>
      </c>
      <c r="B213" s="174" t="s">
        <v>872</v>
      </c>
      <c r="C213" s="95"/>
      <c r="D213" s="96"/>
      <c r="E213" s="96"/>
      <c r="F213" s="64">
        <f t="shared" si="46"/>
        <v>73480.900000000009</v>
      </c>
      <c r="G213" s="64">
        <f>SUBTOTAL(9,G214:G215)</f>
        <v>0</v>
      </c>
      <c r="H213" s="64">
        <f>SUBTOTAL(9,H214:H215)</f>
        <v>73407.100000000006</v>
      </c>
      <c r="I213" s="64">
        <f>SUBTOTAL(9,I214:I215)</f>
        <v>73.8</v>
      </c>
      <c r="J213" s="64">
        <f t="shared" si="45"/>
        <v>73480.700000000012</v>
      </c>
      <c r="K213" s="64">
        <f>SUBTOTAL(9,K214:K215)</f>
        <v>0</v>
      </c>
      <c r="L213" s="64">
        <f>SUBTOTAL(9,L214:L215)</f>
        <v>73407.100000000006</v>
      </c>
      <c r="M213" s="64">
        <f>SUBTOTAL(9,M214:M215)</f>
        <v>73.599999999999994</v>
      </c>
    </row>
    <row r="214" spans="1:13" s="25" customFormat="1" ht="31.5">
      <c r="A214" s="177" t="s">
        <v>544</v>
      </c>
      <c r="B214" s="174" t="s">
        <v>545</v>
      </c>
      <c r="C214" s="100">
        <v>800</v>
      </c>
      <c r="D214" s="101" t="s">
        <v>286</v>
      </c>
      <c r="E214" s="101">
        <v>12</v>
      </c>
      <c r="F214" s="64">
        <f t="shared" si="46"/>
        <v>49973.700000000004</v>
      </c>
      <c r="G214" s="64"/>
      <c r="H214" s="64">
        <v>49923.4</v>
      </c>
      <c r="I214" s="64">
        <v>50.3</v>
      </c>
      <c r="J214" s="64">
        <f t="shared" si="45"/>
        <v>49973.5</v>
      </c>
      <c r="K214" s="64"/>
      <c r="L214" s="64">
        <v>49923.4</v>
      </c>
      <c r="M214" s="64">
        <v>50.1</v>
      </c>
    </row>
    <row r="215" spans="1:13" s="25" customFormat="1" ht="31.5">
      <c r="A215" s="177" t="s">
        <v>1120</v>
      </c>
      <c r="B215" s="174" t="s">
        <v>1121</v>
      </c>
      <c r="C215" s="100">
        <v>800</v>
      </c>
      <c r="D215" s="101" t="s">
        <v>286</v>
      </c>
      <c r="E215" s="101">
        <v>12</v>
      </c>
      <c r="F215" s="64">
        <f t="shared" si="46"/>
        <v>23507.200000000001</v>
      </c>
      <c r="G215" s="64"/>
      <c r="H215" s="64">
        <v>23483.7</v>
      </c>
      <c r="I215" s="64">
        <v>23.5</v>
      </c>
      <c r="J215" s="64">
        <f t="shared" si="45"/>
        <v>23507.200000000001</v>
      </c>
      <c r="K215" s="64"/>
      <c r="L215" s="64">
        <v>23483.7</v>
      </c>
      <c r="M215" s="64">
        <v>23.5</v>
      </c>
    </row>
    <row r="216" spans="1:13" s="25" customFormat="1" ht="15.75" hidden="1">
      <c r="A216" s="68" t="s">
        <v>546</v>
      </c>
      <c r="B216" s="68" t="s">
        <v>873</v>
      </c>
      <c r="C216" s="100"/>
      <c r="D216" s="101"/>
      <c r="E216" s="101"/>
      <c r="F216" s="161">
        <f t="shared" si="46"/>
        <v>0</v>
      </c>
      <c r="G216" s="161">
        <f>G217</f>
        <v>0</v>
      </c>
      <c r="H216" s="161">
        <f>H217</f>
        <v>0</v>
      </c>
      <c r="I216" s="161">
        <f>I217</f>
        <v>0</v>
      </c>
      <c r="J216" s="161">
        <f t="shared" si="45"/>
        <v>0</v>
      </c>
      <c r="K216" s="161">
        <f>K217</f>
        <v>0</v>
      </c>
      <c r="L216" s="161">
        <f>L217</f>
        <v>0</v>
      </c>
      <c r="M216" s="161">
        <f>M217</f>
        <v>0</v>
      </c>
    </row>
    <row r="217" spans="1:13" s="25" customFormat="1" ht="31.5" hidden="1">
      <c r="A217" s="99" t="s">
        <v>548</v>
      </c>
      <c r="B217" s="174" t="s">
        <v>874</v>
      </c>
      <c r="C217" s="100"/>
      <c r="D217" s="101"/>
      <c r="E217" s="101"/>
      <c r="F217" s="64">
        <f t="shared" si="46"/>
        <v>0</v>
      </c>
      <c r="G217" s="64">
        <f>SUBTOTAL(9,G218:G218)</f>
        <v>0</v>
      </c>
      <c r="H217" s="64">
        <f>SUBTOTAL(9,H218:H218)</f>
        <v>0</v>
      </c>
      <c r="I217" s="64">
        <f>SUBTOTAL(9,I218:I218)</f>
        <v>0</v>
      </c>
      <c r="J217" s="64">
        <f t="shared" si="45"/>
        <v>0</v>
      </c>
      <c r="K217" s="64">
        <f>SUBTOTAL(9,K218:K218)</f>
        <v>0</v>
      </c>
      <c r="L217" s="64">
        <f>SUBTOTAL(9,L218:L218)</f>
        <v>0</v>
      </c>
      <c r="M217" s="64">
        <f>SUBTOTAL(9,M218:M218)</f>
        <v>0</v>
      </c>
    </row>
    <row r="218" spans="1:13" s="25" customFormat="1" ht="31.5" hidden="1">
      <c r="A218" s="99" t="s">
        <v>550</v>
      </c>
      <c r="B218" s="174" t="s">
        <v>551</v>
      </c>
      <c r="C218" s="100">
        <v>800</v>
      </c>
      <c r="D218" s="101" t="s">
        <v>286</v>
      </c>
      <c r="E218" s="101" t="s">
        <v>424</v>
      </c>
      <c r="F218" s="64"/>
      <c r="G218" s="64"/>
      <c r="H218" s="64">
        <v>0</v>
      </c>
      <c r="I218" s="64"/>
      <c r="J218" s="64"/>
      <c r="K218" s="64"/>
      <c r="L218" s="64">
        <v>0</v>
      </c>
      <c r="M218" s="64"/>
    </row>
    <row r="219" spans="1:13" s="29" customFormat="1" ht="31.5">
      <c r="A219" s="68" t="s">
        <v>344</v>
      </c>
      <c r="B219" s="171" t="s">
        <v>343</v>
      </c>
      <c r="C219" s="100"/>
      <c r="D219" s="101"/>
      <c r="E219" s="101"/>
      <c r="F219" s="161">
        <f t="shared" si="46"/>
        <v>2543.5</v>
      </c>
      <c r="G219" s="161">
        <f>SUM(G220,G229)</f>
        <v>0</v>
      </c>
      <c r="H219" s="161">
        <f>SUM(H220,H229)</f>
        <v>0</v>
      </c>
      <c r="I219" s="161">
        <f>SUM(I220,I229)</f>
        <v>2543.5</v>
      </c>
      <c r="J219" s="161">
        <f t="shared" ref="J219:J239" si="47">K219+L219+M219</f>
        <v>2541.6</v>
      </c>
      <c r="K219" s="161">
        <f>SUM(K220,K229)</f>
        <v>0</v>
      </c>
      <c r="L219" s="161">
        <f>SUM(L220,L229)</f>
        <v>0</v>
      </c>
      <c r="M219" s="161">
        <f>SUM(M220,M229)</f>
        <v>2541.6</v>
      </c>
    </row>
    <row r="220" spans="1:13" s="29" customFormat="1" ht="31.5">
      <c r="A220" s="68" t="s">
        <v>360</v>
      </c>
      <c r="B220" s="184" t="s">
        <v>875</v>
      </c>
      <c r="C220" s="95"/>
      <c r="D220" s="96"/>
      <c r="E220" s="96"/>
      <c r="F220" s="161">
        <f t="shared" si="46"/>
        <v>2141.1999999999998</v>
      </c>
      <c r="G220" s="161">
        <f>SUM(G221,G223,G225)</f>
        <v>0</v>
      </c>
      <c r="H220" s="161">
        <f>SUM(H221,H223,H225)</f>
        <v>0</v>
      </c>
      <c r="I220" s="161">
        <f>SUM(I221,I223,I225,I227)</f>
        <v>2141.1999999999998</v>
      </c>
      <c r="J220" s="161">
        <f t="shared" si="47"/>
        <v>2140.2999999999997</v>
      </c>
      <c r="K220" s="161">
        <f>SUM(K221,K223,K225)</f>
        <v>0</v>
      </c>
      <c r="L220" s="161">
        <f>SUM(L221,L223,L225)</f>
        <v>0</v>
      </c>
      <c r="M220" s="161">
        <f>SUM(M221,M223,M225,M227)</f>
        <v>2140.2999999999997</v>
      </c>
    </row>
    <row r="221" spans="1:13" s="25" customFormat="1" ht="31.5">
      <c r="A221" s="183" t="s">
        <v>362</v>
      </c>
      <c r="B221" s="173" t="s">
        <v>876</v>
      </c>
      <c r="C221" s="100"/>
      <c r="D221" s="101"/>
      <c r="E221" s="101"/>
      <c r="F221" s="64">
        <f t="shared" si="46"/>
        <v>1375</v>
      </c>
      <c r="G221" s="64">
        <f>SUM(G222)</f>
        <v>0</v>
      </c>
      <c r="H221" s="64">
        <f>SUM(H222)</f>
        <v>0</v>
      </c>
      <c r="I221" s="64">
        <f>SUM(I222)</f>
        <v>1375</v>
      </c>
      <c r="J221" s="64">
        <f t="shared" si="47"/>
        <v>1375</v>
      </c>
      <c r="K221" s="64">
        <f>SUM(K222)</f>
        <v>0</v>
      </c>
      <c r="L221" s="64">
        <f>SUM(L222)</f>
        <v>0</v>
      </c>
      <c r="M221" s="64">
        <f>SUM(M222)</f>
        <v>1375</v>
      </c>
    </row>
    <row r="222" spans="1:13" s="29" customFormat="1" ht="31.5">
      <c r="A222" s="177" t="s">
        <v>364</v>
      </c>
      <c r="B222" s="173" t="s">
        <v>365</v>
      </c>
      <c r="C222" s="100">
        <v>800</v>
      </c>
      <c r="D222" s="101" t="s">
        <v>338</v>
      </c>
      <c r="E222" s="101" t="s">
        <v>359</v>
      </c>
      <c r="F222" s="64">
        <f t="shared" si="46"/>
        <v>1375</v>
      </c>
      <c r="G222" s="64"/>
      <c r="H222" s="64">
        <v>0</v>
      </c>
      <c r="I222" s="64">
        <v>1375</v>
      </c>
      <c r="J222" s="64">
        <f t="shared" si="47"/>
        <v>1375</v>
      </c>
      <c r="K222" s="64"/>
      <c r="L222" s="64">
        <v>0</v>
      </c>
      <c r="M222" s="64">
        <v>1375</v>
      </c>
    </row>
    <row r="223" spans="1:13" s="25" customFormat="1" ht="31.5">
      <c r="A223" s="183" t="s">
        <v>366</v>
      </c>
      <c r="B223" s="173" t="s">
        <v>877</v>
      </c>
      <c r="C223" s="100"/>
      <c r="D223" s="101"/>
      <c r="E223" s="101"/>
      <c r="F223" s="64">
        <f t="shared" si="46"/>
        <v>287</v>
      </c>
      <c r="G223" s="64">
        <f>SUM(G224)</f>
        <v>0</v>
      </c>
      <c r="H223" s="64">
        <f>SUM(H224)</f>
        <v>0</v>
      </c>
      <c r="I223" s="64">
        <f>SUM(I224)</f>
        <v>287</v>
      </c>
      <c r="J223" s="64">
        <f t="shared" si="47"/>
        <v>287</v>
      </c>
      <c r="K223" s="64">
        <f>SUM(K224)</f>
        <v>0</v>
      </c>
      <c r="L223" s="64">
        <f>SUM(L224)</f>
        <v>0</v>
      </c>
      <c r="M223" s="64">
        <f>SUM(M224)</f>
        <v>287</v>
      </c>
    </row>
    <row r="224" spans="1:13" s="29" customFormat="1" ht="47.25">
      <c r="A224" s="177" t="s">
        <v>368</v>
      </c>
      <c r="B224" s="173" t="s">
        <v>369</v>
      </c>
      <c r="C224" s="100">
        <v>200</v>
      </c>
      <c r="D224" s="101" t="s">
        <v>338</v>
      </c>
      <c r="E224" s="101" t="s">
        <v>359</v>
      </c>
      <c r="F224" s="64">
        <f t="shared" si="46"/>
        <v>287</v>
      </c>
      <c r="G224" s="64"/>
      <c r="H224" s="64">
        <v>0</v>
      </c>
      <c r="I224" s="64">
        <v>287</v>
      </c>
      <c r="J224" s="64">
        <f t="shared" si="47"/>
        <v>287</v>
      </c>
      <c r="K224" s="64"/>
      <c r="L224" s="64">
        <v>0</v>
      </c>
      <c r="M224" s="64">
        <v>287</v>
      </c>
    </row>
    <row r="225" spans="1:13" s="25" customFormat="1" ht="31.5">
      <c r="A225" s="183" t="s">
        <v>370</v>
      </c>
      <c r="B225" s="173" t="s">
        <v>878</v>
      </c>
      <c r="C225" s="100"/>
      <c r="D225" s="101"/>
      <c r="E225" s="101"/>
      <c r="F225" s="64">
        <f t="shared" si="46"/>
        <v>25</v>
      </c>
      <c r="G225" s="64">
        <f>SUM(G226)</f>
        <v>0</v>
      </c>
      <c r="H225" s="64">
        <f>SUM(H226)</f>
        <v>0</v>
      </c>
      <c r="I225" s="64">
        <f>SUM(I226)</f>
        <v>25</v>
      </c>
      <c r="J225" s="64">
        <f t="shared" si="47"/>
        <v>24.1</v>
      </c>
      <c r="K225" s="64">
        <f>SUM(K226)</f>
        <v>0</v>
      </c>
      <c r="L225" s="64">
        <f>SUM(L226)</f>
        <v>0</v>
      </c>
      <c r="M225" s="64">
        <f>SUM(M226)</f>
        <v>24.1</v>
      </c>
    </row>
    <row r="226" spans="1:13" s="29" customFormat="1" ht="47.25">
      <c r="A226" s="177" t="s">
        <v>372</v>
      </c>
      <c r="B226" s="173" t="s">
        <v>373</v>
      </c>
      <c r="C226" s="100">
        <v>200</v>
      </c>
      <c r="D226" s="101" t="s">
        <v>338</v>
      </c>
      <c r="E226" s="101" t="s">
        <v>359</v>
      </c>
      <c r="F226" s="64">
        <f t="shared" si="46"/>
        <v>25</v>
      </c>
      <c r="G226" s="64"/>
      <c r="H226" s="64">
        <v>0</v>
      </c>
      <c r="I226" s="64">
        <v>25</v>
      </c>
      <c r="J226" s="64">
        <f t="shared" si="47"/>
        <v>24.1</v>
      </c>
      <c r="K226" s="64"/>
      <c r="L226" s="64">
        <v>0</v>
      </c>
      <c r="M226" s="64">
        <v>24.1</v>
      </c>
    </row>
    <row r="227" spans="1:13" s="29" customFormat="1" ht="31.5">
      <c r="A227" s="103" t="s">
        <v>1026</v>
      </c>
      <c r="B227" s="173" t="s">
        <v>1061</v>
      </c>
      <c r="C227" s="100"/>
      <c r="D227" s="101"/>
      <c r="E227" s="101"/>
      <c r="F227" s="64">
        <f t="shared" ref="F227" si="48">G227+H227+I227</f>
        <v>454.2</v>
      </c>
      <c r="G227" s="64">
        <f>SUM(G228)</f>
        <v>0</v>
      </c>
      <c r="H227" s="64">
        <f>SUM(H228)</f>
        <v>0</v>
      </c>
      <c r="I227" s="64">
        <f>SUM(I228)</f>
        <v>454.2</v>
      </c>
      <c r="J227" s="64">
        <f t="shared" si="47"/>
        <v>454.2</v>
      </c>
      <c r="K227" s="64">
        <f>SUM(K228)</f>
        <v>0</v>
      </c>
      <c r="L227" s="64">
        <f>SUM(L228)</f>
        <v>0</v>
      </c>
      <c r="M227" s="64">
        <f>SUM(M228)</f>
        <v>454.2</v>
      </c>
    </row>
    <row r="228" spans="1:13" s="29" customFormat="1" ht="47.25">
      <c r="A228" s="103" t="s">
        <v>1027</v>
      </c>
      <c r="B228" s="173" t="s">
        <v>1024</v>
      </c>
      <c r="C228" s="100">
        <v>200</v>
      </c>
      <c r="D228" s="101" t="s">
        <v>338</v>
      </c>
      <c r="E228" s="101" t="s">
        <v>359</v>
      </c>
      <c r="F228" s="64">
        <f t="shared" si="46"/>
        <v>454.2</v>
      </c>
      <c r="G228" s="64"/>
      <c r="H228" s="64"/>
      <c r="I228" s="64">
        <v>454.2</v>
      </c>
      <c r="J228" s="64">
        <f t="shared" si="47"/>
        <v>454.2</v>
      </c>
      <c r="K228" s="64"/>
      <c r="L228" s="64"/>
      <c r="M228" s="64">
        <v>454.2</v>
      </c>
    </row>
    <row r="229" spans="1:13" s="29" customFormat="1" ht="48.75" customHeight="1">
      <c r="A229" s="68" t="s">
        <v>346</v>
      </c>
      <c r="B229" s="184" t="s">
        <v>879</v>
      </c>
      <c r="C229" s="95"/>
      <c r="D229" s="96"/>
      <c r="E229" s="96"/>
      <c r="F229" s="161">
        <f t="shared" si="46"/>
        <v>402.3</v>
      </c>
      <c r="G229" s="161">
        <f>SUM(G230,G232)</f>
        <v>0</v>
      </c>
      <c r="H229" s="161">
        <f>SUM(H230,H232)</f>
        <v>0</v>
      </c>
      <c r="I229" s="161">
        <f>SUM(I230,I232)</f>
        <v>402.3</v>
      </c>
      <c r="J229" s="161">
        <f t="shared" si="47"/>
        <v>401.3</v>
      </c>
      <c r="K229" s="161">
        <f>SUM(K230,K232)</f>
        <v>0</v>
      </c>
      <c r="L229" s="161">
        <f>SUM(L230,L232)</f>
        <v>0</v>
      </c>
      <c r="M229" s="161">
        <f>SUM(M230,M232)</f>
        <v>401.3</v>
      </c>
    </row>
    <row r="230" spans="1:13" s="25" customFormat="1" ht="63">
      <c r="A230" s="183" t="s">
        <v>348</v>
      </c>
      <c r="B230" s="173" t="s">
        <v>880</v>
      </c>
      <c r="C230" s="100"/>
      <c r="D230" s="101"/>
      <c r="E230" s="101"/>
      <c r="F230" s="64">
        <f t="shared" si="46"/>
        <v>377.3</v>
      </c>
      <c r="G230" s="64">
        <f>SUM(G231)</f>
        <v>0</v>
      </c>
      <c r="H230" s="64">
        <f>SUM(H231)</f>
        <v>0</v>
      </c>
      <c r="I230" s="64">
        <f>SUM(I231)</f>
        <v>377.3</v>
      </c>
      <c r="J230" s="64">
        <f t="shared" si="47"/>
        <v>377.1</v>
      </c>
      <c r="K230" s="64">
        <f>SUM(K231)</f>
        <v>0</v>
      </c>
      <c r="L230" s="64">
        <f>SUM(L231)</f>
        <v>0</v>
      </c>
      <c r="M230" s="64">
        <f>SUM(M231)</f>
        <v>377.1</v>
      </c>
    </row>
    <row r="231" spans="1:13" s="29" customFormat="1" ht="63">
      <c r="A231" s="177" t="s">
        <v>350</v>
      </c>
      <c r="B231" s="173" t="s">
        <v>881</v>
      </c>
      <c r="C231" s="100">
        <v>200</v>
      </c>
      <c r="D231" s="101" t="s">
        <v>338</v>
      </c>
      <c r="E231" s="101" t="s">
        <v>343</v>
      </c>
      <c r="F231" s="64">
        <f t="shared" si="46"/>
        <v>377.3</v>
      </c>
      <c r="G231" s="64"/>
      <c r="H231" s="64">
        <v>0</v>
      </c>
      <c r="I231" s="64">
        <v>377.3</v>
      </c>
      <c r="J231" s="64">
        <f t="shared" si="47"/>
        <v>377.1</v>
      </c>
      <c r="K231" s="64"/>
      <c r="L231" s="64">
        <v>0</v>
      </c>
      <c r="M231" s="64">
        <v>377.1</v>
      </c>
    </row>
    <row r="232" spans="1:13" s="25" customFormat="1" ht="31.5">
      <c r="A232" s="183" t="s">
        <v>352</v>
      </c>
      <c r="B232" s="173" t="s">
        <v>882</v>
      </c>
      <c r="C232" s="100"/>
      <c r="D232" s="101"/>
      <c r="E232" s="101"/>
      <c r="F232" s="64">
        <f t="shared" si="46"/>
        <v>25</v>
      </c>
      <c r="G232" s="64">
        <f>SUM(G233)</f>
        <v>0</v>
      </c>
      <c r="H232" s="64">
        <f>SUM(H233)</f>
        <v>0</v>
      </c>
      <c r="I232" s="64">
        <f>SUM(I233)</f>
        <v>25</v>
      </c>
      <c r="J232" s="64">
        <f t="shared" si="47"/>
        <v>24.2</v>
      </c>
      <c r="K232" s="64">
        <f>SUM(K233)</f>
        <v>0</v>
      </c>
      <c r="L232" s="64">
        <f>SUM(L233)</f>
        <v>0</v>
      </c>
      <c r="M232" s="64">
        <f>SUM(M233)</f>
        <v>24.2</v>
      </c>
    </row>
    <row r="233" spans="1:13" s="25" customFormat="1" ht="47.25">
      <c r="A233" s="177" t="s">
        <v>354</v>
      </c>
      <c r="B233" s="173" t="s">
        <v>883</v>
      </c>
      <c r="C233" s="100">
        <v>200</v>
      </c>
      <c r="D233" s="101" t="s">
        <v>338</v>
      </c>
      <c r="E233" s="101" t="s">
        <v>343</v>
      </c>
      <c r="F233" s="64">
        <f t="shared" si="46"/>
        <v>25</v>
      </c>
      <c r="G233" s="64"/>
      <c r="H233" s="64">
        <v>0</v>
      </c>
      <c r="I233" s="64">
        <v>25</v>
      </c>
      <c r="J233" s="64">
        <f t="shared" si="47"/>
        <v>24.2</v>
      </c>
      <c r="K233" s="64"/>
      <c r="L233" s="64">
        <v>0</v>
      </c>
      <c r="M233" s="64">
        <v>24.2</v>
      </c>
    </row>
    <row r="234" spans="1:13" s="29" customFormat="1" ht="47.25">
      <c r="A234" s="68" t="s">
        <v>378</v>
      </c>
      <c r="B234" s="171" t="s">
        <v>359</v>
      </c>
      <c r="C234" s="100"/>
      <c r="D234" s="101"/>
      <c r="E234" s="101"/>
      <c r="F234" s="161">
        <f t="shared" si="46"/>
        <v>100</v>
      </c>
      <c r="G234" s="161">
        <f t="shared" ref="G234:H236" si="49">SUM(G235)</f>
        <v>0</v>
      </c>
      <c r="H234" s="161">
        <f t="shared" si="49"/>
        <v>0</v>
      </c>
      <c r="I234" s="161">
        <f>SUM(I235)</f>
        <v>100</v>
      </c>
      <c r="J234" s="161">
        <f t="shared" si="47"/>
        <v>100</v>
      </c>
      <c r="K234" s="161">
        <f t="shared" ref="K234:L236" si="50">SUM(K235)</f>
        <v>0</v>
      </c>
      <c r="L234" s="161">
        <f t="shared" si="50"/>
        <v>0</v>
      </c>
      <c r="M234" s="161">
        <f>SUM(M235)</f>
        <v>100</v>
      </c>
    </row>
    <row r="235" spans="1:13" s="29" customFormat="1" ht="31.5">
      <c r="A235" s="68" t="s">
        <v>381</v>
      </c>
      <c r="B235" s="184" t="s">
        <v>884</v>
      </c>
      <c r="C235" s="95"/>
      <c r="D235" s="96"/>
      <c r="E235" s="96"/>
      <c r="F235" s="161">
        <f t="shared" si="46"/>
        <v>100</v>
      </c>
      <c r="G235" s="161">
        <f t="shared" si="49"/>
        <v>0</v>
      </c>
      <c r="H235" s="161">
        <f t="shared" si="49"/>
        <v>0</v>
      </c>
      <c r="I235" s="161">
        <f>SUM(I236)</f>
        <v>100</v>
      </c>
      <c r="J235" s="161">
        <f t="shared" si="47"/>
        <v>100</v>
      </c>
      <c r="K235" s="161">
        <f t="shared" si="50"/>
        <v>0</v>
      </c>
      <c r="L235" s="161">
        <f t="shared" si="50"/>
        <v>0</v>
      </c>
      <c r="M235" s="161">
        <f>SUM(M236)</f>
        <v>100</v>
      </c>
    </row>
    <row r="236" spans="1:13" s="25" customFormat="1" ht="31.5">
      <c r="A236" s="183" t="s">
        <v>383</v>
      </c>
      <c r="B236" s="173" t="s">
        <v>885</v>
      </c>
      <c r="C236" s="100"/>
      <c r="D236" s="101"/>
      <c r="E236" s="101"/>
      <c r="F236" s="64">
        <f t="shared" si="46"/>
        <v>100</v>
      </c>
      <c r="G236" s="64">
        <f t="shared" si="49"/>
        <v>0</v>
      </c>
      <c r="H236" s="64">
        <f t="shared" si="49"/>
        <v>0</v>
      </c>
      <c r="I236" s="64">
        <f>SUM(I237)</f>
        <v>100</v>
      </c>
      <c r="J236" s="64">
        <f t="shared" si="47"/>
        <v>100</v>
      </c>
      <c r="K236" s="64">
        <f t="shared" si="50"/>
        <v>0</v>
      </c>
      <c r="L236" s="64">
        <f t="shared" si="50"/>
        <v>0</v>
      </c>
      <c r="M236" s="64">
        <f>SUM(M237)</f>
        <v>100</v>
      </c>
    </row>
    <row r="237" spans="1:13" s="29" customFormat="1" ht="78.75">
      <c r="A237" s="177" t="s">
        <v>385</v>
      </c>
      <c r="B237" s="173" t="s">
        <v>386</v>
      </c>
      <c r="C237" s="100">
        <v>200</v>
      </c>
      <c r="D237" s="101" t="s">
        <v>338</v>
      </c>
      <c r="E237" s="101" t="s">
        <v>379</v>
      </c>
      <c r="F237" s="64">
        <f t="shared" si="46"/>
        <v>100</v>
      </c>
      <c r="G237" s="64"/>
      <c r="H237" s="64">
        <v>0</v>
      </c>
      <c r="I237" s="64">
        <v>100</v>
      </c>
      <c r="J237" s="64">
        <f t="shared" si="47"/>
        <v>100</v>
      </c>
      <c r="K237" s="64"/>
      <c r="L237" s="64">
        <v>0</v>
      </c>
      <c r="M237" s="64">
        <v>100</v>
      </c>
    </row>
    <row r="238" spans="1:13" s="25" customFormat="1" ht="15.75">
      <c r="A238" s="185" t="s">
        <v>886</v>
      </c>
      <c r="B238" s="171"/>
      <c r="C238" s="95"/>
      <c r="D238" s="96"/>
      <c r="E238" s="96"/>
      <c r="F238" s="161">
        <f t="shared" si="46"/>
        <v>347742.6</v>
      </c>
      <c r="G238" s="161">
        <f>G239+G262+G301+G322+G325+G332</f>
        <v>4494.2000000000007</v>
      </c>
      <c r="H238" s="161">
        <f>H239+H262+H301+H322+H325+H332</f>
        <v>21087.600000000002</v>
      </c>
      <c r="I238" s="161">
        <f>I239+I262+I301+I322+I325+I332</f>
        <v>322160.8</v>
      </c>
      <c r="J238" s="161">
        <f t="shared" si="47"/>
        <v>314700.79999999999</v>
      </c>
      <c r="K238" s="161">
        <f>K239+K262+K301+K322+K325+K332</f>
        <v>4483.5</v>
      </c>
      <c r="L238" s="161">
        <f>L239+L262+L301+L322+L325+L332</f>
        <v>16985.099999999999</v>
      </c>
      <c r="M238" s="161">
        <f>M239+M262+M301+M322+M325+M332</f>
        <v>293232.2</v>
      </c>
    </row>
    <row r="239" spans="1:13" s="29" customFormat="1" ht="31.5">
      <c r="A239" s="170" t="s">
        <v>276</v>
      </c>
      <c r="B239" s="171" t="s">
        <v>887</v>
      </c>
      <c r="C239" s="100"/>
      <c r="D239" s="101"/>
      <c r="E239" s="101"/>
      <c r="F239" s="161">
        <f t="shared" si="46"/>
        <v>88774.799999999988</v>
      </c>
      <c r="G239" s="161">
        <f>G240+G245</f>
        <v>3670.8</v>
      </c>
      <c r="H239" s="161">
        <f>H240+H245</f>
        <v>532.9</v>
      </c>
      <c r="I239" s="161">
        <f>I240+I245</f>
        <v>84571.099999999991</v>
      </c>
      <c r="J239" s="161">
        <f t="shared" si="47"/>
        <v>88367.700000000012</v>
      </c>
      <c r="K239" s="161">
        <f>K240+K245</f>
        <v>3670.7000000000003</v>
      </c>
      <c r="L239" s="161">
        <f>L240+L245</f>
        <v>532.9</v>
      </c>
      <c r="M239" s="161">
        <f>M240+M245</f>
        <v>84164.1</v>
      </c>
    </row>
    <row r="240" spans="1:13" s="25" customFormat="1" ht="15.75">
      <c r="A240" s="68" t="s">
        <v>278</v>
      </c>
      <c r="B240" s="184" t="s">
        <v>888</v>
      </c>
      <c r="C240" s="95"/>
      <c r="D240" s="96"/>
      <c r="E240" s="96"/>
      <c r="F240" s="161">
        <f>G242+H240+I240</f>
        <v>5859.4</v>
      </c>
      <c r="G240" s="161">
        <f>SUM(G241:G244)</f>
        <v>576.5</v>
      </c>
      <c r="H240" s="161">
        <f t="shared" ref="H240:I240" si="51">SUM(H241:H244)</f>
        <v>0</v>
      </c>
      <c r="I240" s="161">
        <f t="shared" si="51"/>
        <v>5859.4</v>
      </c>
      <c r="J240" s="161">
        <f>K242+L240+M240</f>
        <v>5859.0999999999995</v>
      </c>
      <c r="K240" s="161">
        <f>SUM(K241:K244)</f>
        <v>576.5</v>
      </c>
      <c r="L240" s="161">
        <f t="shared" ref="L240:M240" si="52">SUM(L241:L244)</f>
        <v>0</v>
      </c>
      <c r="M240" s="161">
        <f t="shared" si="52"/>
        <v>5859.0999999999995</v>
      </c>
    </row>
    <row r="241" spans="1:13" ht="63">
      <c r="A241" s="177" t="s">
        <v>889</v>
      </c>
      <c r="B241" s="174" t="s">
        <v>281</v>
      </c>
      <c r="C241" s="100">
        <v>100</v>
      </c>
      <c r="D241" s="101" t="s">
        <v>272</v>
      </c>
      <c r="E241" s="101" t="s">
        <v>275</v>
      </c>
      <c r="F241" s="64">
        <f>SUM(G241:I241)</f>
        <v>5814.2</v>
      </c>
      <c r="G241" s="161"/>
      <c r="H241" s="64">
        <v>0</v>
      </c>
      <c r="I241" s="55">
        <v>5814.2</v>
      </c>
      <c r="J241" s="64">
        <f>SUM(K241:M241)</f>
        <v>5813.9</v>
      </c>
      <c r="K241" s="161"/>
      <c r="L241" s="64">
        <v>0</v>
      </c>
      <c r="M241" s="55">
        <v>5813.9</v>
      </c>
    </row>
    <row r="242" spans="1:13" ht="63">
      <c r="A242" s="177" t="s">
        <v>889</v>
      </c>
      <c r="B242" s="174" t="s">
        <v>281</v>
      </c>
      <c r="C242" s="100">
        <v>200</v>
      </c>
      <c r="D242" s="101" t="s">
        <v>272</v>
      </c>
      <c r="E242" s="101" t="s">
        <v>275</v>
      </c>
      <c r="F242" s="64">
        <f t="shared" ref="F242:F311" si="53">SUM(G242:I242)</f>
        <v>41.3</v>
      </c>
      <c r="G242" s="161"/>
      <c r="H242" s="64"/>
      <c r="I242" s="64">
        <v>41.3</v>
      </c>
      <c r="J242" s="64">
        <f t="shared" ref="J242:J311" si="54">SUM(K242:M242)</f>
        <v>41.3</v>
      </c>
      <c r="K242" s="161"/>
      <c r="L242" s="64"/>
      <c r="M242" s="64">
        <v>41.3</v>
      </c>
    </row>
    <row r="243" spans="1:13" s="11" customFormat="1" ht="63">
      <c r="A243" s="177" t="s">
        <v>890</v>
      </c>
      <c r="B243" s="174" t="s">
        <v>284</v>
      </c>
      <c r="C243" s="100">
        <v>100</v>
      </c>
      <c r="D243" s="101" t="s">
        <v>272</v>
      </c>
      <c r="E243" s="101" t="s">
        <v>275</v>
      </c>
      <c r="F243" s="64">
        <f t="shared" si="53"/>
        <v>3.9</v>
      </c>
      <c r="G243" s="64"/>
      <c r="H243" s="64">
        <v>0</v>
      </c>
      <c r="I243" s="64">
        <v>3.9</v>
      </c>
      <c r="J243" s="64">
        <f t="shared" si="54"/>
        <v>3.9</v>
      </c>
      <c r="K243" s="64"/>
      <c r="L243" s="64">
        <v>0</v>
      </c>
      <c r="M243" s="64">
        <v>3.9</v>
      </c>
    </row>
    <row r="244" spans="1:13" s="11" customFormat="1" ht="94.5">
      <c r="A244" s="177" t="s">
        <v>1109</v>
      </c>
      <c r="B244" s="174" t="s">
        <v>1108</v>
      </c>
      <c r="C244" s="100">
        <v>100</v>
      </c>
      <c r="D244" s="101" t="s">
        <v>272</v>
      </c>
      <c r="E244" s="101" t="s">
        <v>275</v>
      </c>
      <c r="F244" s="64">
        <f t="shared" si="53"/>
        <v>576.5</v>
      </c>
      <c r="G244" s="64">
        <v>576.5</v>
      </c>
      <c r="H244" s="64"/>
      <c r="I244" s="64"/>
      <c r="J244" s="64">
        <f t="shared" si="54"/>
        <v>576.5</v>
      </c>
      <c r="K244" s="64">
        <v>576.5</v>
      </c>
      <c r="L244" s="64"/>
      <c r="M244" s="64"/>
    </row>
    <row r="245" spans="1:13" ht="15.75">
      <c r="A245" s="68" t="s">
        <v>287</v>
      </c>
      <c r="B245" s="184" t="s">
        <v>891</v>
      </c>
      <c r="C245" s="95"/>
      <c r="D245" s="96"/>
      <c r="E245" s="96"/>
      <c r="F245" s="161">
        <f t="shared" si="53"/>
        <v>82338.899999999994</v>
      </c>
      <c r="G245" s="161">
        <f>SUM(G246:G261)</f>
        <v>3094.3</v>
      </c>
      <c r="H245" s="161">
        <f t="shared" ref="H245:I245" si="55">SUM(H246:H261)</f>
        <v>532.9</v>
      </c>
      <c r="I245" s="161">
        <f t="shared" si="55"/>
        <v>78711.7</v>
      </c>
      <c r="J245" s="161">
        <f t="shared" si="54"/>
        <v>81932.100000000006</v>
      </c>
      <c r="K245" s="161">
        <f>SUM(K246:K261)</f>
        <v>3094.2000000000003</v>
      </c>
      <c r="L245" s="161">
        <f t="shared" ref="L245:M245" si="56">SUM(L246:L261)</f>
        <v>532.9</v>
      </c>
      <c r="M245" s="161">
        <f t="shared" si="56"/>
        <v>78305</v>
      </c>
    </row>
    <row r="246" spans="1:13" ht="63">
      <c r="A246" s="177" t="s">
        <v>892</v>
      </c>
      <c r="B246" s="174" t="s">
        <v>290</v>
      </c>
      <c r="C246" s="100">
        <v>100</v>
      </c>
      <c r="D246" s="101" t="s">
        <v>272</v>
      </c>
      <c r="E246" s="101" t="s">
        <v>286</v>
      </c>
      <c r="F246" s="64">
        <f t="shared" si="53"/>
        <v>51162.400000000001</v>
      </c>
      <c r="G246" s="64"/>
      <c r="H246" s="64">
        <v>0</v>
      </c>
      <c r="I246" s="55">
        <v>51162.400000000001</v>
      </c>
      <c r="J246" s="64">
        <f t="shared" si="54"/>
        <v>51135.1</v>
      </c>
      <c r="K246" s="64"/>
      <c r="L246" s="64">
        <v>0</v>
      </c>
      <c r="M246" s="55">
        <v>51135.1</v>
      </c>
    </row>
    <row r="247" spans="1:13" ht="47.25">
      <c r="A247" s="177" t="s">
        <v>291</v>
      </c>
      <c r="B247" s="174" t="s">
        <v>290</v>
      </c>
      <c r="C247" s="100">
        <v>200</v>
      </c>
      <c r="D247" s="101" t="s">
        <v>272</v>
      </c>
      <c r="E247" s="101" t="s">
        <v>286</v>
      </c>
      <c r="F247" s="64">
        <f t="shared" si="53"/>
        <v>3657</v>
      </c>
      <c r="G247" s="64"/>
      <c r="H247" s="64">
        <v>0</v>
      </c>
      <c r="I247" s="64">
        <v>3657</v>
      </c>
      <c r="J247" s="64">
        <f t="shared" si="54"/>
        <v>3484</v>
      </c>
      <c r="K247" s="64"/>
      <c r="L247" s="64">
        <v>0</v>
      </c>
      <c r="M247" s="64">
        <v>3484</v>
      </c>
    </row>
    <row r="248" spans="1:13" ht="31.5">
      <c r="A248" s="177" t="s">
        <v>292</v>
      </c>
      <c r="B248" s="174" t="s">
        <v>290</v>
      </c>
      <c r="C248" s="100">
        <v>800</v>
      </c>
      <c r="D248" s="101" t="s">
        <v>272</v>
      </c>
      <c r="E248" s="101" t="s">
        <v>286</v>
      </c>
      <c r="F248" s="64">
        <f t="shared" si="53"/>
        <v>281.10000000000002</v>
      </c>
      <c r="G248" s="64"/>
      <c r="H248" s="64">
        <v>0</v>
      </c>
      <c r="I248" s="64">
        <v>281.10000000000002</v>
      </c>
      <c r="J248" s="64">
        <f t="shared" si="54"/>
        <v>281</v>
      </c>
      <c r="K248" s="64"/>
      <c r="L248" s="64">
        <v>0</v>
      </c>
      <c r="M248" s="64">
        <v>281</v>
      </c>
    </row>
    <row r="249" spans="1:13" s="25" customFormat="1" ht="94.5">
      <c r="A249" s="177" t="s">
        <v>893</v>
      </c>
      <c r="B249" s="174" t="s">
        <v>294</v>
      </c>
      <c r="C249" s="100">
        <v>100</v>
      </c>
      <c r="D249" s="101" t="s">
        <v>272</v>
      </c>
      <c r="E249" s="101" t="s">
        <v>286</v>
      </c>
      <c r="F249" s="64">
        <f t="shared" si="53"/>
        <v>14450.3</v>
      </c>
      <c r="G249" s="64"/>
      <c r="H249" s="64">
        <v>0</v>
      </c>
      <c r="I249" s="64">
        <v>14450.3</v>
      </c>
      <c r="J249" s="64">
        <f t="shared" si="54"/>
        <v>14449.4</v>
      </c>
      <c r="K249" s="64"/>
      <c r="L249" s="64">
        <v>0</v>
      </c>
      <c r="M249" s="64">
        <v>14449.4</v>
      </c>
    </row>
    <row r="250" spans="1:13" ht="63" hidden="1">
      <c r="A250" s="177" t="s">
        <v>894</v>
      </c>
      <c r="B250" s="174" t="s">
        <v>294</v>
      </c>
      <c r="C250" s="100">
        <v>200</v>
      </c>
      <c r="D250" s="101" t="s">
        <v>272</v>
      </c>
      <c r="E250" s="101" t="s">
        <v>286</v>
      </c>
      <c r="F250" s="64">
        <f t="shared" si="53"/>
        <v>0</v>
      </c>
      <c r="G250" s="64"/>
      <c r="H250" s="64"/>
      <c r="I250" s="64">
        <v>0</v>
      </c>
      <c r="J250" s="64">
        <f t="shared" si="54"/>
        <v>0</v>
      </c>
      <c r="K250" s="64"/>
      <c r="L250" s="64"/>
      <c r="M250" s="64">
        <v>0</v>
      </c>
    </row>
    <row r="251" spans="1:13" ht="47.25">
      <c r="A251" s="177" t="s">
        <v>312</v>
      </c>
      <c r="B251" s="174" t="s">
        <v>313</v>
      </c>
      <c r="C251" s="100">
        <v>200</v>
      </c>
      <c r="D251" s="101" t="s">
        <v>272</v>
      </c>
      <c r="E251" s="101" t="s">
        <v>311</v>
      </c>
      <c r="F251" s="64">
        <f t="shared" si="53"/>
        <v>299.8</v>
      </c>
      <c r="G251" s="64"/>
      <c r="H251" s="64">
        <v>0</v>
      </c>
      <c r="I251" s="64">
        <v>299.8</v>
      </c>
      <c r="J251" s="64">
        <f t="shared" si="54"/>
        <v>289.10000000000002</v>
      </c>
      <c r="K251" s="64"/>
      <c r="L251" s="64">
        <v>0</v>
      </c>
      <c r="M251" s="64">
        <v>289.10000000000002</v>
      </c>
    </row>
    <row r="252" spans="1:13" ht="47.25">
      <c r="A252" s="177" t="s">
        <v>312</v>
      </c>
      <c r="B252" s="174" t="s">
        <v>313</v>
      </c>
      <c r="C252" s="100">
        <v>800</v>
      </c>
      <c r="D252" s="101" t="s">
        <v>272</v>
      </c>
      <c r="E252" s="101" t="s">
        <v>311</v>
      </c>
      <c r="F252" s="64">
        <f t="shared" si="53"/>
        <v>310</v>
      </c>
      <c r="G252" s="64"/>
      <c r="H252" s="64">
        <v>0</v>
      </c>
      <c r="I252" s="64">
        <v>310</v>
      </c>
      <c r="J252" s="64">
        <f t="shared" si="54"/>
        <v>310</v>
      </c>
      <c r="K252" s="64"/>
      <c r="L252" s="64">
        <v>0</v>
      </c>
      <c r="M252" s="64">
        <v>310</v>
      </c>
    </row>
    <row r="253" spans="1:13" ht="63">
      <c r="A253" s="177" t="s">
        <v>890</v>
      </c>
      <c r="B253" s="174" t="s">
        <v>296</v>
      </c>
      <c r="C253" s="100">
        <v>100</v>
      </c>
      <c r="D253" s="101" t="s">
        <v>272</v>
      </c>
      <c r="E253" s="101" t="s">
        <v>286</v>
      </c>
      <c r="F253" s="64">
        <f t="shared" si="53"/>
        <v>2840.2</v>
      </c>
      <c r="G253" s="64"/>
      <c r="H253" s="64">
        <v>0</v>
      </c>
      <c r="I253" s="64">
        <v>2840.2</v>
      </c>
      <c r="J253" s="64">
        <f t="shared" si="54"/>
        <v>2645.5</v>
      </c>
      <c r="K253" s="64"/>
      <c r="L253" s="64">
        <v>0</v>
      </c>
      <c r="M253" s="64">
        <v>2645.5</v>
      </c>
    </row>
    <row r="254" spans="1:13" ht="63">
      <c r="A254" s="177" t="s">
        <v>1112</v>
      </c>
      <c r="B254" s="174" t="s">
        <v>1111</v>
      </c>
      <c r="C254" s="100">
        <v>100</v>
      </c>
      <c r="D254" s="101" t="s">
        <v>272</v>
      </c>
      <c r="E254" s="101" t="s">
        <v>286</v>
      </c>
      <c r="F254" s="64">
        <f t="shared" si="53"/>
        <v>5544.4</v>
      </c>
      <c r="G254" s="64"/>
      <c r="H254" s="64"/>
      <c r="I254" s="64">
        <v>5544.4</v>
      </c>
      <c r="J254" s="64">
        <f t="shared" si="54"/>
        <v>5544.4</v>
      </c>
      <c r="K254" s="64"/>
      <c r="L254" s="64"/>
      <c r="M254" s="64">
        <v>5544.4</v>
      </c>
    </row>
    <row r="255" spans="1:13" ht="63">
      <c r="A255" s="177" t="s">
        <v>1112</v>
      </c>
      <c r="B255" s="174" t="s">
        <v>1111</v>
      </c>
      <c r="C255" s="100">
        <v>100</v>
      </c>
      <c r="D255" s="101" t="s">
        <v>338</v>
      </c>
      <c r="E255" s="101" t="s">
        <v>286</v>
      </c>
      <c r="F255" s="64">
        <f t="shared" si="53"/>
        <v>166.5</v>
      </c>
      <c r="G255" s="64"/>
      <c r="H255" s="64"/>
      <c r="I255" s="64">
        <v>166.5</v>
      </c>
      <c r="J255" s="64">
        <f t="shared" si="54"/>
        <v>166.5</v>
      </c>
      <c r="K255" s="64"/>
      <c r="L255" s="64"/>
      <c r="M255" s="64">
        <v>166.5</v>
      </c>
    </row>
    <row r="256" spans="1:13" ht="47.25" customHeight="1">
      <c r="A256" s="177" t="s">
        <v>895</v>
      </c>
      <c r="B256" s="174" t="s">
        <v>298</v>
      </c>
      <c r="C256" s="100">
        <v>100</v>
      </c>
      <c r="D256" s="101" t="s">
        <v>272</v>
      </c>
      <c r="E256" s="101" t="s">
        <v>286</v>
      </c>
      <c r="F256" s="64">
        <f t="shared" si="53"/>
        <v>258.5</v>
      </c>
      <c r="G256" s="64"/>
      <c r="H256" s="64">
        <v>258.5</v>
      </c>
      <c r="I256" s="64">
        <v>0</v>
      </c>
      <c r="J256" s="64">
        <f t="shared" si="54"/>
        <v>258.5</v>
      </c>
      <c r="K256" s="64"/>
      <c r="L256" s="64">
        <v>258.5</v>
      </c>
      <c r="M256" s="64">
        <v>0</v>
      </c>
    </row>
    <row r="257" spans="1:13" ht="63">
      <c r="A257" s="177" t="s">
        <v>299</v>
      </c>
      <c r="B257" s="174" t="s">
        <v>300</v>
      </c>
      <c r="C257" s="100">
        <v>100</v>
      </c>
      <c r="D257" s="101" t="s">
        <v>272</v>
      </c>
      <c r="E257" s="101" t="s">
        <v>286</v>
      </c>
      <c r="F257" s="64">
        <f t="shared" si="53"/>
        <v>274.39999999999998</v>
      </c>
      <c r="G257" s="64"/>
      <c r="H257" s="64">
        <v>274.39999999999998</v>
      </c>
      <c r="I257" s="64">
        <v>0</v>
      </c>
      <c r="J257" s="64">
        <f t="shared" si="54"/>
        <v>274.39999999999998</v>
      </c>
      <c r="K257" s="64"/>
      <c r="L257" s="64">
        <v>274.39999999999998</v>
      </c>
      <c r="M257" s="64">
        <v>0</v>
      </c>
    </row>
    <row r="258" spans="1:13" ht="31.5">
      <c r="A258" s="177" t="s">
        <v>301</v>
      </c>
      <c r="B258" s="174" t="s">
        <v>300</v>
      </c>
      <c r="C258" s="100">
        <v>200</v>
      </c>
      <c r="D258" s="101" t="s">
        <v>272</v>
      </c>
      <c r="E258" s="101" t="s">
        <v>286</v>
      </c>
      <c r="F258" s="64">
        <f t="shared" si="53"/>
        <v>0</v>
      </c>
      <c r="G258" s="64"/>
      <c r="H258" s="64"/>
      <c r="I258" s="64">
        <v>0</v>
      </c>
      <c r="J258" s="64">
        <f t="shared" si="54"/>
        <v>0</v>
      </c>
      <c r="K258" s="64"/>
      <c r="L258" s="64"/>
      <c r="M258" s="64">
        <v>0</v>
      </c>
    </row>
    <row r="259" spans="1:13" ht="94.5">
      <c r="A259" s="177" t="s">
        <v>1109</v>
      </c>
      <c r="B259" s="174" t="s">
        <v>1110</v>
      </c>
      <c r="C259" s="100">
        <v>100</v>
      </c>
      <c r="D259" s="101" t="s">
        <v>272</v>
      </c>
      <c r="E259" s="101" t="s">
        <v>286</v>
      </c>
      <c r="F259" s="64">
        <f t="shared" si="53"/>
        <v>1050.7</v>
      </c>
      <c r="G259" s="64">
        <v>1050.7</v>
      </c>
      <c r="H259" s="64"/>
      <c r="I259" s="64"/>
      <c r="J259" s="64">
        <f t="shared" si="54"/>
        <v>1050.7</v>
      </c>
      <c r="K259" s="64">
        <v>1050.7</v>
      </c>
      <c r="L259" s="64"/>
      <c r="M259" s="64"/>
    </row>
    <row r="260" spans="1:13" ht="110.25">
      <c r="A260" s="177" t="s">
        <v>896</v>
      </c>
      <c r="B260" s="174" t="s">
        <v>341</v>
      </c>
      <c r="C260" s="100">
        <v>100</v>
      </c>
      <c r="D260" s="101" t="s">
        <v>338</v>
      </c>
      <c r="E260" s="101" t="s">
        <v>286</v>
      </c>
      <c r="F260" s="64">
        <f t="shared" si="53"/>
        <v>2003.7</v>
      </c>
      <c r="G260" s="64">
        <v>2003.7</v>
      </c>
      <c r="H260" s="64"/>
      <c r="I260" s="64"/>
      <c r="J260" s="64">
        <f t="shared" si="54"/>
        <v>2003.6</v>
      </c>
      <c r="K260" s="64">
        <v>2003.6</v>
      </c>
      <c r="L260" s="64"/>
      <c r="M260" s="64"/>
    </row>
    <row r="261" spans="1:13" ht="78.75">
      <c r="A261" s="177" t="s">
        <v>342</v>
      </c>
      <c r="B261" s="174" t="s">
        <v>341</v>
      </c>
      <c r="C261" s="100">
        <v>200</v>
      </c>
      <c r="D261" s="101" t="s">
        <v>338</v>
      </c>
      <c r="E261" s="101" t="s">
        <v>286</v>
      </c>
      <c r="F261" s="64">
        <f t="shared" si="53"/>
        <v>39.9</v>
      </c>
      <c r="G261" s="64">
        <v>39.9</v>
      </c>
      <c r="H261" s="64"/>
      <c r="I261" s="64"/>
      <c r="J261" s="64">
        <f t="shared" si="54"/>
        <v>39.9</v>
      </c>
      <c r="K261" s="64">
        <v>39.9</v>
      </c>
      <c r="L261" s="64"/>
      <c r="M261" s="64"/>
    </row>
    <row r="262" spans="1:13" s="11" customFormat="1" ht="31.5">
      <c r="A262" s="170" t="s">
        <v>315</v>
      </c>
      <c r="B262" s="171" t="s">
        <v>897</v>
      </c>
      <c r="C262" s="100"/>
      <c r="D262" s="101"/>
      <c r="E262" s="101"/>
      <c r="F262" s="161">
        <f t="shared" si="53"/>
        <v>214976.8</v>
      </c>
      <c r="G262" s="161">
        <f>G263+G288</f>
        <v>812.8</v>
      </c>
      <c r="H262" s="161">
        <f>H263+H288</f>
        <v>2039</v>
      </c>
      <c r="I262" s="161">
        <f>I263+I288</f>
        <v>212125</v>
      </c>
      <c r="J262" s="161">
        <f t="shared" si="54"/>
        <v>187100.1</v>
      </c>
      <c r="K262" s="161">
        <f>K263+K288</f>
        <v>812.8</v>
      </c>
      <c r="L262" s="161">
        <f>L263+L288</f>
        <v>2038.8999999999999</v>
      </c>
      <c r="M262" s="161">
        <f>M263+M288</f>
        <v>184248.4</v>
      </c>
    </row>
    <row r="263" spans="1:13" ht="31.5">
      <c r="A263" s="68" t="s">
        <v>317</v>
      </c>
      <c r="B263" s="184" t="s">
        <v>898</v>
      </c>
      <c r="C263" s="95"/>
      <c r="D263" s="96"/>
      <c r="E263" s="96"/>
      <c r="F263" s="161">
        <f t="shared" si="53"/>
        <v>92381.2</v>
      </c>
      <c r="G263" s="98">
        <f>SUM(G264:G287)</f>
        <v>812.8</v>
      </c>
      <c r="H263" s="98">
        <f t="shared" ref="H263:I263" si="57">SUM(H264:H287)</f>
        <v>2039</v>
      </c>
      <c r="I263" s="98">
        <f t="shared" si="57"/>
        <v>89529.4</v>
      </c>
      <c r="J263" s="161">
        <f t="shared" si="54"/>
        <v>72735.599999999991</v>
      </c>
      <c r="K263" s="98">
        <f>SUM(K264:K287)</f>
        <v>812.8</v>
      </c>
      <c r="L263" s="98">
        <f t="shared" ref="L263:M263" si="58">SUM(L264:L287)</f>
        <v>2038.8999999999999</v>
      </c>
      <c r="M263" s="98">
        <f t="shared" si="58"/>
        <v>69883.899999999994</v>
      </c>
    </row>
    <row r="264" spans="1:13" ht="63">
      <c r="A264" s="177" t="s">
        <v>892</v>
      </c>
      <c r="B264" s="174" t="s">
        <v>515</v>
      </c>
      <c r="C264" s="100">
        <v>100</v>
      </c>
      <c r="D264" s="101" t="s">
        <v>272</v>
      </c>
      <c r="E264" s="101" t="s">
        <v>504</v>
      </c>
      <c r="F264" s="64">
        <f t="shared" si="53"/>
        <v>28747.1</v>
      </c>
      <c r="G264" s="161"/>
      <c r="H264" s="64">
        <v>0</v>
      </c>
      <c r="I264" s="55">
        <v>28747.1</v>
      </c>
      <c r="J264" s="64">
        <f t="shared" si="54"/>
        <v>28746.799999999999</v>
      </c>
      <c r="K264" s="161"/>
      <c r="L264" s="64">
        <v>0</v>
      </c>
      <c r="M264" s="55">
        <v>28746.799999999999</v>
      </c>
    </row>
    <row r="265" spans="1:13" ht="63">
      <c r="A265" s="177" t="s">
        <v>289</v>
      </c>
      <c r="B265" s="174" t="s">
        <v>515</v>
      </c>
      <c r="C265" s="100">
        <v>100</v>
      </c>
      <c r="D265" s="101" t="s">
        <v>359</v>
      </c>
      <c r="E265" s="101" t="s">
        <v>504</v>
      </c>
      <c r="F265" s="64">
        <f t="shared" si="53"/>
        <v>13438.5</v>
      </c>
      <c r="G265" s="161"/>
      <c r="H265" s="64">
        <v>0</v>
      </c>
      <c r="I265" s="55">
        <v>13438.5</v>
      </c>
      <c r="J265" s="64">
        <f t="shared" si="54"/>
        <v>13438.3</v>
      </c>
      <c r="K265" s="161"/>
      <c r="L265" s="64">
        <v>0</v>
      </c>
      <c r="M265" s="55">
        <v>13438.3</v>
      </c>
    </row>
    <row r="266" spans="1:13" ht="47.25">
      <c r="A266" s="177" t="s">
        <v>291</v>
      </c>
      <c r="B266" s="174" t="s">
        <v>515</v>
      </c>
      <c r="C266" s="100">
        <v>200</v>
      </c>
      <c r="D266" s="101" t="s">
        <v>272</v>
      </c>
      <c r="E266" s="101" t="s">
        <v>504</v>
      </c>
      <c r="F266" s="64">
        <f t="shared" si="53"/>
        <v>1624.8</v>
      </c>
      <c r="G266" s="64"/>
      <c r="H266" s="64">
        <v>0</v>
      </c>
      <c r="I266" s="64">
        <v>1624.8</v>
      </c>
      <c r="J266" s="64">
        <f t="shared" si="54"/>
        <v>1624.6</v>
      </c>
      <c r="K266" s="64"/>
      <c r="L266" s="64">
        <v>0</v>
      </c>
      <c r="M266" s="64">
        <v>1624.6</v>
      </c>
    </row>
    <row r="267" spans="1:13" ht="47.25">
      <c r="A267" s="177" t="s">
        <v>291</v>
      </c>
      <c r="B267" s="174" t="s">
        <v>515</v>
      </c>
      <c r="C267" s="100">
        <v>200</v>
      </c>
      <c r="D267" s="101" t="s">
        <v>359</v>
      </c>
      <c r="E267" s="101" t="s">
        <v>504</v>
      </c>
      <c r="F267" s="64">
        <f t="shared" si="53"/>
        <v>1026.5999999999999</v>
      </c>
      <c r="G267" s="64"/>
      <c r="H267" s="64">
        <v>0</v>
      </c>
      <c r="I267" s="64">
        <v>1026.5999999999999</v>
      </c>
      <c r="J267" s="64">
        <f t="shared" si="54"/>
        <v>1026.5999999999999</v>
      </c>
      <c r="K267" s="64"/>
      <c r="L267" s="64">
        <v>0</v>
      </c>
      <c r="M267" s="64">
        <v>1026.5999999999999</v>
      </c>
    </row>
    <row r="268" spans="1:13" ht="31.5">
      <c r="A268" s="177" t="s">
        <v>292</v>
      </c>
      <c r="B268" s="174" t="s">
        <v>515</v>
      </c>
      <c r="C268" s="100">
        <v>800</v>
      </c>
      <c r="D268" s="101" t="s">
        <v>272</v>
      </c>
      <c r="E268" s="101" t="s">
        <v>504</v>
      </c>
      <c r="F268" s="64">
        <f t="shared" si="53"/>
        <v>20.7</v>
      </c>
      <c r="G268" s="64"/>
      <c r="H268" s="64">
        <v>0</v>
      </c>
      <c r="I268" s="64">
        <v>20.7</v>
      </c>
      <c r="J268" s="64">
        <f t="shared" si="54"/>
        <v>20.7</v>
      </c>
      <c r="K268" s="64"/>
      <c r="L268" s="64">
        <v>0</v>
      </c>
      <c r="M268" s="64">
        <v>20.7</v>
      </c>
    </row>
    <row r="269" spans="1:13" ht="31.5">
      <c r="A269" s="177" t="s">
        <v>292</v>
      </c>
      <c r="B269" s="174" t="s">
        <v>515</v>
      </c>
      <c r="C269" s="100">
        <v>800</v>
      </c>
      <c r="D269" s="101" t="s">
        <v>359</v>
      </c>
      <c r="E269" s="101" t="s">
        <v>504</v>
      </c>
      <c r="F269" s="64">
        <f t="shared" si="53"/>
        <v>0.1</v>
      </c>
      <c r="G269" s="64"/>
      <c r="H269" s="64"/>
      <c r="I269" s="64">
        <v>0.1</v>
      </c>
      <c r="J269" s="64">
        <f t="shared" si="54"/>
        <v>0.1</v>
      </c>
      <c r="K269" s="64"/>
      <c r="L269" s="64"/>
      <c r="M269" s="64">
        <v>0.1</v>
      </c>
    </row>
    <row r="270" spans="1:13" ht="94.5">
      <c r="A270" s="177" t="s">
        <v>893</v>
      </c>
      <c r="B270" s="174" t="s">
        <v>516</v>
      </c>
      <c r="C270" s="100">
        <v>100</v>
      </c>
      <c r="D270" s="101" t="s">
        <v>272</v>
      </c>
      <c r="E270" s="101" t="s">
        <v>504</v>
      </c>
      <c r="F270" s="64">
        <f t="shared" si="53"/>
        <v>2332.8000000000002</v>
      </c>
      <c r="G270" s="64"/>
      <c r="H270" s="64">
        <v>0</v>
      </c>
      <c r="I270" s="64">
        <v>2332.8000000000002</v>
      </c>
      <c r="J270" s="64">
        <f t="shared" si="54"/>
        <v>2331.6</v>
      </c>
      <c r="K270" s="64"/>
      <c r="L270" s="64">
        <v>0</v>
      </c>
      <c r="M270" s="64">
        <v>2331.6</v>
      </c>
    </row>
    <row r="271" spans="1:13" s="25" customFormat="1" ht="94.5">
      <c r="A271" s="177" t="s">
        <v>293</v>
      </c>
      <c r="B271" s="174" t="s">
        <v>516</v>
      </c>
      <c r="C271" s="100">
        <v>100</v>
      </c>
      <c r="D271" s="101" t="s">
        <v>359</v>
      </c>
      <c r="E271" s="101" t="s">
        <v>504</v>
      </c>
      <c r="F271" s="64">
        <f t="shared" si="53"/>
        <v>862</v>
      </c>
      <c r="G271" s="64"/>
      <c r="H271" s="64">
        <v>0</v>
      </c>
      <c r="I271" s="64">
        <v>862</v>
      </c>
      <c r="J271" s="64">
        <f t="shared" si="54"/>
        <v>861.8</v>
      </c>
      <c r="K271" s="64"/>
      <c r="L271" s="64">
        <v>0</v>
      </c>
      <c r="M271" s="64">
        <v>861.8</v>
      </c>
    </row>
    <row r="272" spans="1:13" s="25" customFormat="1" ht="63">
      <c r="A272" s="177" t="s">
        <v>295</v>
      </c>
      <c r="B272" s="174" t="s">
        <v>516</v>
      </c>
      <c r="C272" s="100">
        <v>200</v>
      </c>
      <c r="D272" s="101" t="s">
        <v>272</v>
      </c>
      <c r="E272" s="101" t="s">
        <v>504</v>
      </c>
      <c r="F272" s="64">
        <f t="shared" si="53"/>
        <v>285.3</v>
      </c>
      <c r="G272" s="64"/>
      <c r="H272" s="64"/>
      <c r="I272" s="64">
        <v>285.3</v>
      </c>
      <c r="J272" s="64">
        <f t="shared" si="54"/>
        <v>285.2</v>
      </c>
      <c r="K272" s="64"/>
      <c r="L272" s="64"/>
      <c r="M272" s="64">
        <v>285.2</v>
      </c>
    </row>
    <row r="273" spans="1:13" ht="63" hidden="1">
      <c r="A273" s="177" t="s">
        <v>894</v>
      </c>
      <c r="B273" s="174" t="s">
        <v>516</v>
      </c>
      <c r="C273" s="100">
        <v>200</v>
      </c>
      <c r="D273" s="101" t="s">
        <v>359</v>
      </c>
      <c r="E273" s="101" t="s">
        <v>504</v>
      </c>
      <c r="F273" s="64">
        <f t="shared" si="53"/>
        <v>0</v>
      </c>
      <c r="G273" s="64"/>
      <c r="H273" s="64"/>
      <c r="I273" s="64">
        <v>0</v>
      </c>
      <c r="J273" s="64">
        <f t="shared" si="54"/>
        <v>0</v>
      </c>
      <c r="K273" s="64"/>
      <c r="L273" s="64"/>
      <c r="M273" s="64">
        <v>0</v>
      </c>
    </row>
    <row r="274" spans="1:13" ht="63">
      <c r="A274" s="177" t="s">
        <v>890</v>
      </c>
      <c r="B274" s="174" t="s">
        <v>517</v>
      </c>
      <c r="C274" s="100">
        <v>100</v>
      </c>
      <c r="D274" s="101" t="s">
        <v>272</v>
      </c>
      <c r="E274" s="101" t="s">
        <v>504</v>
      </c>
      <c r="F274" s="64">
        <f t="shared" si="53"/>
        <v>1397.8</v>
      </c>
      <c r="G274" s="64"/>
      <c r="H274" s="64">
        <v>0</v>
      </c>
      <c r="I274" s="64">
        <v>1397.8</v>
      </c>
      <c r="J274" s="64">
        <f t="shared" si="54"/>
        <v>1397.8</v>
      </c>
      <c r="K274" s="64"/>
      <c r="L274" s="64">
        <v>0</v>
      </c>
      <c r="M274" s="64">
        <v>1397.8</v>
      </c>
    </row>
    <row r="275" spans="1:13" ht="63">
      <c r="A275" s="177" t="s">
        <v>890</v>
      </c>
      <c r="B275" s="174" t="s">
        <v>517</v>
      </c>
      <c r="C275" s="100">
        <v>100</v>
      </c>
      <c r="D275" s="101" t="s">
        <v>359</v>
      </c>
      <c r="E275" s="101" t="s">
        <v>504</v>
      </c>
      <c r="F275" s="64">
        <f t="shared" si="53"/>
        <v>354.2</v>
      </c>
      <c r="G275" s="64"/>
      <c r="H275" s="64">
        <v>0</v>
      </c>
      <c r="I275" s="64">
        <v>354.2</v>
      </c>
      <c r="J275" s="64">
        <f t="shared" si="54"/>
        <v>354.1</v>
      </c>
      <c r="K275" s="64"/>
      <c r="L275" s="64">
        <v>0</v>
      </c>
      <c r="M275" s="64">
        <v>354.1</v>
      </c>
    </row>
    <row r="276" spans="1:13" ht="15.75">
      <c r="A276" s="177" t="s">
        <v>520</v>
      </c>
      <c r="B276" s="174" t="s">
        <v>521</v>
      </c>
      <c r="C276" s="100">
        <v>100</v>
      </c>
      <c r="D276" s="101" t="s">
        <v>272</v>
      </c>
      <c r="E276" s="101" t="s">
        <v>504</v>
      </c>
      <c r="F276" s="64">
        <f t="shared" si="53"/>
        <v>61.2</v>
      </c>
      <c r="G276" s="64"/>
      <c r="H276" s="64"/>
      <c r="I276" s="64">
        <v>61.2</v>
      </c>
      <c r="J276" s="64">
        <f t="shared" si="54"/>
        <v>61.2</v>
      </c>
      <c r="K276" s="64"/>
      <c r="L276" s="64"/>
      <c r="M276" s="64">
        <v>61.2</v>
      </c>
    </row>
    <row r="277" spans="1:13" ht="15.75">
      <c r="A277" s="177" t="s">
        <v>520</v>
      </c>
      <c r="B277" s="172" t="s">
        <v>521</v>
      </c>
      <c r="C277" s="100">
        <v>800</v>
      </c>
      <c r="D277" s="101" t="s">
        <v>272</v>
      </c>
      <c r="E277" s="101" t="s">
        <v>519</v>
      </c>
      <c r="F277" s="64">
        <f t="shared" si="53"/>
        <v>0</v>
      </c>
      <c r="G277" s="64"/>
      <c r="H277" s="64">
        <v>0</v>
      </c>
      <c r="I277" s="64">
        <v>0</v>
      </c>
      <c r="J277" s="64">
        <f t="shared" si="54"/>
        <v>0</v>
      </c>
      <c r="K277" s="64"/>
      <c r="L277" s="64">
        <v>0</v>
      </c>
      <c r="M277" s="64">
        <v>0</v>
      </c>
    </row>
    <row r="278" spans="1:13" ht="31.5">
      <c r="A278" s="177" t="s">
        <v>319</v>
      </c>
      <c r="B278" s="172" t="s">
        <v>320</v>
      </c>
      <c r="C278" s="100">
        <v>200</v>
      </c>
      <c r="D278" s="101" t="s">
        <v>272</v>
      </c>
      <c r="E278" s="101" t="s">
        <v>311</v>
      </c>
      <c r="F278" s="64">
        <f t="shared" si="53"/>
        <v>30647.8</v>
      </c>
      <c r="G278" s="64"/>
      <c r="H278" s="64">
        <v>0</v>
      </c>
      <c r="I278" s="64">
        <v>30647.8</v>
      </c>
      <c r="J278" s="64">
        <f t="shared" si="54"/>
        <v>11004.7</v>
      </c>
      <c r="K278" s="64"/>
      <c r="L278" s="64">
        <v>0</v>
      </c>
      <c r="M278" s="64">
        <v>11004.7</v>
      </c>
    </row>
    <row r="279" spans="1:13" ht="31.5">
      <c r="A279" s="177" t="s">
        <v>321</v>
      </c>
      <c r="B279" s="172" t="s">
        <v>320</v>
      </c>
      <c r="C279" s="100">
        <v>800</v>
      </c>
      <c r="D279" s="101" t="s">
        <v>272</v>
      </c>
      <c r="E279" s="101" t="s">
        <v>311</v>
      </c>
      <c r="F279" s="64">
        <f t="shared" si="53"/>
        <v>6</v>
      </c>
      <c r="G279" s="64"/>
      <c r="H279" s="64">
        <v>0</v>
      </c>
      <c r="I279" s="64">
        <v>6</v>
      </c>
      <c r="J279" s="64">
        <f t="shared" si="54"/>
        <v>5.9</v>
      </c>
      <c r="K279" s="64"/>
      <c r="L279" s="64">
        <v>0</v>
      </c>
      <c r="M279" s="64">
        <v>5.9</v>
      </c>
    </row>
    <row r="280" spans="1:13" ht="31.5">
      <c r="A280" s="104" t="s">
        <v>1022</v>
      </c>
      <c r="B280" s="172" t="s">
        <v>1023</v>
      </c>
      <c r="C280" s="100">
        <v>400</v>
      </c>
      <c r="D280" s="101" t="s">
        <v>272</v>
      </c>
      <c r="E280" s="101" t="s">
        <v>311</v>
      </c>
      <c r="F280" s="64">
        <f t="shared" si="53"/>
        <v>5000</v>
      </c>
      <c r="G280" s="64"/>
      <c r="H280" s="64"/>
      <c r="I280" s="64">
        <v>5000</v>
      </c>
      <c r="J280" s="64">
        <f t="shared" si="54"/>
        <v>5000</v>
      </c>
      <c r="K280" s="64"/>
      <c r="L280" s="64"/>
      <c r="M280" s="64">
        <v>5000</v>
      </c>
    </row>
    <row r="281" spans="1:13" ht="63">
      <c r="A281" s="104" t="s">
        <v>1112</v>
      </c>
      <c r="B281" s="172" t="s">
        <v>1118</v>
      </c>
      <c r="C281" s="100">
        <v>100</v>
      </c>
      <c r="D281" s="101" t="s">
        <v>272</v>
      </c>
      <c r="E281" s="101" t="s">
        <v>286</v>
      </c>
      <c r="F281" s="64">
        <f t="shared" si="53"/>
        <v>124.6</v>
      </c>
      <c r="G281" s="64"/>
      <c r="H281" s="64"/>
      <c r="I281" s="64">
        <v>124.6</v>
      </c>
      <c r="J281" s="64">
        <f t="shared" si="54"/>
        <v>124.6</v>
      </c>
      <c r="K281" s="64"/>
      <c r="L281" s="64"/>
      <c r="M281" s="64">
        <v>124.6</v>
      </c>
    </row>
    <row r="282" spans="1:13" ht="63">
      <c r="A282" s="104" t="s">
        <v>1112</v>
      </c>
      <c r="B282" s="172" t="s">
        <v>1118</v>
      </c>
      <c r="C282" s="100">
        <v>100</v>
      </c>
      <c r="D282" s="101" t="s">
        <v>272</v>
      </c>
      <c r="E282" s="101" t="s">
        <v>504</v>
      </c>
      <c r="F282" s="64">
        <f t="shared" si="53"/>
        <v>2580.1999999999998</v>
      </c>
      <c r="G282" s="64"/>
      <c r="H282" s="64"/>
      <c r="I282" s="64">
        <v>2580.1999999999998</v>
      </c>
      <c r="J282" s="64">
        <f t="shared" si="54"/>
        <v>2580.1999999999998</v>
      </c>
      <c r="K282" s="64"/>
      <c r="L282" s="64"/>
      <c r="M282" s="64">
        <v>2580.1999999999998</v>
      </c>
    </row>
    <row r="283" spans="1:13" ht="63">
      <c r="A283" s="104" t="s">
        <v>1112</v>
      </c>
      <c r="B283" s="172" t="s">
        <v>1118</v>
      </c>
      <c r="C283" s="100">
        <v>100</v>
      </c>
      <c r="D283" s="101" t="s">
        <v>359</v>
      </c>
      <c r="E283" s="101" t="s">
        <v>504</v>
      </c>
      <c r="F283" s="64">
        <f t="shared" si="53"/>
        <v>1019.7</v>
      </c>
      <c r="G283" s="64"/>
      <c r="H283" s="64"/>
      <c r="I283" s="64">
        <v>1019.7</v>
      </c>
      <c r="J283" s="64">
        <f t="shared" si="54"/>
        <v>1019.7</v>
      </c>
      <c r="K283" s="64"/>
      <c r="L283" s="64"/>
      <c r="M283" s="64">
        <v>1019.7</v>
      </c>
    </row>
    <row r="284" spans="1:13" ht="94.5">
      <c r="A284" s="104" t="s">
        <v>1109</v>
      </c>
      <c r="B284" s="172" t="s">
        <v>1119</v>
      </c>
      <c r="C284" s="100">
        <v>100</v>
      </c>
      <c r="D284" s="101" t="s">
        <v>272</v>
      </c>
      <c r="E284" s="101" t="s">
        <v>504</v>
      </c>
      <c r="F284" s="64">
        <f t="shared" si="53"/>
        <v>408.8</v>
      </c>
      <c r="G284" s="64">
        <v>408.8</v>
      </c>
      <c r="H284" s="64"/>
      <c r="I284" s="64"/>
      <c r="J284" s="64">
        <f t="shared" si="54"/>
        <v>408.8</v>
      </c>
      <c r="K284" s="64">
        <v>408.8</v>
      </c>
      <c r="L284" s="64"/>
      <c r="M284" s="64"/>
    </row>
    <row r="285" spans="1:13" ht="94.5">
      <c r="A285" s="104" t="s">
        <v>1109</v>
      </c>
      <c r="B285" s="172" t="s">
        <v>1119</v>
      </c>
      <c r="C285" s="100">
        <v>100</v>
      </c>
      <c r="D285" s="101" t="s">
        <v>359</v>
      </c>
      <c r="E285" s="101" t="s">
        <v>504</v>
      </c>
      <c r="F285" s="64">
        <f t="shared" si="53"/>
        <v>404</v>
      </c>
      <c r="G285" s="64">
        <v>404</v>
      </c>
      <c r="H285" s="64"/>
      <c r="I285" s="64"/>
      <c r="J285" s="64">
        <f t="shared" si="54"/>
        <v>404</v>
      </c>
      <c r="K285" s="64">
        <v>404</v>
      </c>
      <c r="L285" s="64"/>
      <c r="M285" s="64"/>
    </row>
    <row r="286" spans="1:13" ht="63">
      <c r="A286" s="177" t="s">
        <v>899</v>
      </c>
      <c r="B286" s="174" t="s">
        <v>561</v>
      </c>
      <c r="C286" s="100">
        <v>100</v>
      </c>
      <c r="D286" s="101" t="s">
        <v>272</v>
      </c>
      <c r="E286" s="101" t="s">
        <v>286</v>
      </c>
      <c r="F286" s="64">
        <f t="shared" si="53"/>
        <v>2038.6</v>
      </c>
      <c r="G286" s="64"/>
      <c r="H286" s="64">
        <v>2038.6</v>
      </c>
      <c r="I286" s="64"/>
      <c r="J286" s="64">
        <f t="shared" si="54"/>
        <v>2038.6</v>
      </c>
      <c r="K286" s="64"/>
      <c r="L286" s="64">
        <v>2038.6</v>
      </c>
      <c r="M286" s="64"/>
    </row>
    <row r="287" spans="1:13" s="11" customFormat="1" ht="31.5">
      <c r="A287" s="177" t="s">
        <v>562</v>
      </c>
      <c r="B287" s="174" t="s">
        <v>561</v>
      </c>
      <c r="C287" s="100">
        <v>200</v>
      </c>
      <c r="D287" s="101" t="s">
        <v>272</v>
      </c>
      <c r="E287" s="101" t="s">
        <v>286</v>
      </c>
      <c r="F287" s="64">
        <f t="shared" si="53"/>
        <v>0.4</v>
      </c>
      <c r="G287" s="64"/>
      <c r="H287" s="64">
        <v>0.4</v>
      </c>
      <c r="I287" s="64"/>
      <c r="J287" s="64">
        <f t="shared" si="54"/>
        <v>0.3</v>
      </c>
      <c r="K287" s="64"/>
      <c r="L287" s="64">
        <v>0.3</v>
      </c>
      <c r="M287" s="64"/>
    </row>
    <row r="288" spans="1:13" s="11" customFormat="1" ht="15.75">
      <c r="A288" s="68" t="s">
        <v>322</v>
      </c>
      <c r="B288" s="184" t="s">
        <v>900</v>
      </c>
      <c r="C288" s="95"/>
      <c r="D288" s="96"/>
      <c r="E288" s="96"/>
      <c r="F288" s="161">
        <f t="shared" si="53"/>
        <v>122595.60000000002</v>
      </c>
      <c r="G288" s="64"/>
      <c r="H288" s="161">
        <f>SUBTOTAL(9,H289:H300)</f>
        <v>0</v>
      </c>
      <c r="I288" s="161">
        <f>SUBTOTAL(9,I289:I300)</f>
        <v>122595.60000000002</v>
      </c>
      <c r="J288" s="161">
        <f t="shared" si="54"/>
        <v>114364.5</v>
      </c>
      <c r="K288" s="64"/>
      <c r="L288" s="161">
        <f>SUBTOTAL(9,L289:L300)</f>
        <v>0</v>
      </c>
      <c r="M288" s="161">
        <f>SUBTOTAL(9,M289:M300)</f>
        <v>114364.5</v>
      </c>
    </row>
    <row r="289" spans="1:13" s="25" customFormat="1" ht="63">
      <c r="A289" s="172" t="s">
        <v>283</v>
      </c>
      <c r="B289" s="174" t="s">
        <v>324</v>
      </c>
      <c r="C289" s="100">
        <v>100</v>
      </c>
      <c r="D289" s="101" t="s">
        <v>272</v>
      </c>
      <c r="E289" s="101" t="s">
        <v>311</v>
      </c>
      <c r="F289" s="64">
        <f t="shared" si="53"/>
        <v>3465.4</v>
      </c>
      <c r="G289" s="64"/>
      <c r="H289" s="161"/>
      <c r="I289" s="64">
        <f>995.4+2470</f>
        <v>3465.4</v>
      </c>
      <c r="J289" s="64">
        <f t="shared" si="54"/>
        <v>3465.3</v>
      </c>
      <c r="K289" s="64"/>
      <c r="L289" s="161"/>
      <c r="M289" s="64">
        <f>995.3+2470</f>
        <v>3465.3</v>
      </c>
    </row>
    <row r="290" spans="1:13" s="25" customFormat="1" ht="63">
      <c r="A290" s="172" t="s">
        <v>283</v>
      </c>
      <c r="B290" s="174" t="s">
        <v>324</v>
      </c>
      <c r="C290" s="100">
        <v>100</v>
      </c>
      <c r="D290" s="101" t="s">
        <v>338</v>
      </c>
      <c r="E290" s="101" t="s">
        <v>343</v>
      </c>
      <c r="F290" s="64">
        <f t="shared" si="53"/>
        <v>190.9</v>
      </c>
      <c r="G290" s="161"/>
      <c r="H290" s="161"/>
      <c r="I290" s="64">
        <v>190.9</v>
      </c>
      <c r="J290" s="64">
        <f t="shared" si="54"/>
        <v>190.8</v>
      </c>
      <c r="K290" s="161"/>
      <c r="L290" s="161"/>
      <c r="M290" s="64">
        <v>190.8</v>
      </c>
    </row>
    <row r="291" spans="1:13" ht="63">
      <c r="A291" s="183" t="s">
        <v>325</v>
      </c>
      <c r="B291" s="174" t="s">
        <v>326</v>
      </c>
      <c r="C291" s="100">
        <v>100</v>
      </c>
      <c r="D291" s="101" t="s">
        <v>272</v>
      </c>
      <c r="E291" s="101" t="s">
        <v>311</v>
      </c>
      <c r="F291" s="64">
        <f t="shared" si="53"/>
        <v>178.7</v>
      </c>
      <c r="G291" s="161"/>
      <c r="H291" s="161"/>
      <c r="I291" s="64">
        <v>178.7</v>
      </c>
      <c r="J291" s="64">
        <f t="shared" si="54"/>
        <v>178.6</v>
      </c>
      <c r="K291" s="161"/>
      <c r="L291" s="161"/>
      <c r="M291" s="64">
        <v>178.6</v>
      </c>
    </row>
    <row r="292" spans="1:13" ht="63">
      <c r="A292" s="103" t="s">
        <v>356</v>
      </c>
      <c r="B292" s="100" t="s">
        <v>357</v>
      </c>
      <c r="C292" s="100">
        <v>100</v>
      </c>
      <c r="D292" s="101" t="s">
        <v>338</v>
      </c>
      <c r="E292" s="101" t="s">
        <v>343</v>
      </c>
      <c r="F292" s="64">
        <f t="shared" si="53"/>
        <v>6480.7</v>
      </c>
      <c r="G292" s="161"/>
      <c r="H292" s="64">
        <v>0</v>
      </c>
      <c r="I292" s="64">
        <v>6480.7</v>
      </c>
      <c r="J292" s="64">
        <f t="shared" si="54"/>
        <v>6480.5</v>
      </c>
      <c r="K292" s="161"/>
      <c r="L292" s="64">
        <v>0</v>
      </c>
      <c r="M292" s="64">
        <v>6480.5</v>
      </c>
    </row>
    <row r="293" spans="1:13" ht="47.25" hidden="1">
      <c r="A293" s="103" t="s">
        <v>358</v>
      </c>
      <c r="B293" s="100" t="s">
        <v>357</v>
      </c>
      <c r="C293" s="100">
        <v>200</v>
      </c>
      <c r="D293" s="101" t="s">
        <v>338</v>
      </c>
      <c r="E293" s="101" t="s">
        <v>343</v>
      </c>
      <c r="F293" s="64">
        <f t="shared" si="53"/>
        <v>0</v>
      </c>
      <c r="G293" s="161"/>
      <c r="H293" s="64">
        <v>0</v>
      </c>
      <c r="I293" s="64"/>
      <c r="J293" s="64">
        <f t="shared" si="54"/>
        <v>0</v>
      </c>
      <c r="K293" s="161"/>
      <c r="L293" s="64">
        <v>0</v>
      </c>
      <c r="M293" s="64"/>
    </row>
    <row r="294" spans="1:13" ht="78.75">
      <c r="A294" s="177" t="s">
        <v>901</v>
      </c>
      <c r="B294" s="174" t="s">
        <v>902</v>
      </c>
      <c r="C294" s="100">
        <v>100</v>
      </c>
      <c r="D294" s="101" t="s">
        <v>272</v>
      </c>
      <c r="E294" s="101" t="s">
        <v>311</v>
      </c>
      <c r="F294" s="64">
        <f t="shared" si="53"/>
        <v>35209.9</v>
      </c>
      <c r="G294" s="64"/>
      <c r="H294" s="64">
        <v>0</v>
      </c>
      <c r="I294" s="64">
        <v>35209.9</v>
      </c>
      <c r="J294" s="64">
        <f t="shared" si="54"/>
        <v>35209.800000000003</v>
      </c>
      <c r="K294" s="64"/>
      <c r="L294" s="64">
        <v>0</v>
      </c>
      <c r="M294" s="64">
        <v>35209.800000000003</v>
      </c>
    </row>
    <row r="295" spans="1:13" ht="47.25">
      <c r="A295" s="177" t="s">
        <v>566</v>
      </c>
      <c r="B295" s="174" t="s">
        <v>902</v>
      </c>
      <c r="C295" s="100">
        <v>200</v>
      </c>
      <c r="D295" s="101" t="s">
        <v>272</v>
      </c>
      <c r="E295" s="101" t="s">
        <v>311</v>
      </c>
      <c r="F295" s="64">
        <f t="shared" si="53"/>
        <v>7397.2</v>
      </c>
      <c r="G295" s="64"/>
      <c r="H295" s="64">
        <v>0</v>
      </c>
      <c r="I295" s="64">
        <v>7397.2</v>
      </c>
      <c r="J295" s="64">
        <f t="shared" si="54"/>
        <v>7376.1</v>
      </c>
      <c r="K295" s="64"/>
      <c r="L295" s="64">
        <v>0</v>
      </c>
      <c r="M295" s="64">
        <v>7376.1</v>
      </c>
    </row>
    <row r="296" spans="1:13" ht="31.5">
      <c r="A296" s="177" t="s">
        <v>567</v>
      </c>
      <c r="B296" s="174" t="s">
        <v>902</v>
      </c>
      <c r="C296" s="100">
        <v>800</v>
      </c>
      <c r="D296" s="101" t="s">
        <v>272</v>
      </c>
      <c r="E296" s="101" t="s">
        <v>311</v>
      </c>
      <c r="F296" s="64">
        <f t="shared" si="53"/>
        <v>95.4</v>
      </c>
      <c r="G296" s="64"/>
      <c r="H296" s="64">
        <v>0</v>
      </c>
      <c r="I296" s="64">
        <v>95.4</v>
      </c>
      <c r="J296" s="64">
        <f t="shared" si="54"/>
        <v>95.2</v>
      </c>
      <c r="K296" s="64"/>
      <c r="L296" s="64">
        <v>0</v>
      </c>
      <c r="M296" s="64">
        <v>95.2</v>
      </c>
    </row>
    <row r="297" spans="1:13" ht="78.75">
      <c r="A297" s="104" t="s">
        <v>327</v>
      </c>
      <c r="B297" s="174" t="s">
        <v>903</v>
      </c>
      <c r="C297" s="100">
        <v>100</v>
      </c>
      <c r="D297" s="101" t="s">
        <v>272</v>
      </c>
      <c r="E297" s="101" t="s">
        <v>311</v>
      </c>
      <c r="F297" s="64">
        <f t="shared" si="53"/>
        <v>26059</v>
      </c>
      <c r="G297" s="64"/>
      <c r="H297" s="64">
        <v>0</v>
      </c>
      <c r="I297" s="55">
        <v>26059</v>
      </c>
      <c r="J297" s="64">
        <f t="shared" si="54"/>
        <v>26021.9</v>
      </c>
      <c r="K297" s="64"/>
      <c r="L297" s="64">
        <v>0</v>
      </c>
      <c r="M297" s="55">
        <v>26021.9</v>
      </c>
    </row>
    <row r="298" spans="1:13" ht="47.25">
      <c r="A298" s="104" t="s">
        <v>329</v>
      </c>
      <c r="B298" s="174" t="s">
        <v>903</v>
      </c>
      <c r="C298" s="100">
        <v>200</v>
      </c>
      <c r="D298" s="101" t="s">
        <v>272</v>
      </c>
      <c r="E298" s="101" t="s">
        <v>311</v>
      </c>
      <c r="F298" s="64">
        <f t="shared" si="53"/>
        <v>40049.1</v>
      </c>
      <c r="G298" s="64"/>
      <c r="H298" s="64">
        <v>0</v>
      </c>
      <c r="I298" s="64">
        <v>40049.1</v>
      </c>
      <c r="J298" s="64">
        <f t="shared" si="54"/>
        <v>31878.3</v>
      </c>
      <c r="K298" s="64"/>
      <c r="L298" s="64">
        <v>0</v>
      </c>
      <c r="M298" s="64">
        <v>31878.3</v>
      </c>
    </row>
    <row r="299" spans="1:13" ht="47.25">
      <c r="A299" s="104" t="s">
        <v>329</v>
      </c>
      <c r="B299" s="174" t="s">
        <v>903</v>
      </c>
      <c r="C299" s="100">
        <v>800</v>
      </c>
      <c r="D299" s="101" t="s">
        <v>272</v>
      </c>
      <c r="E299" s="101" t="s">
        <v>311</v>
      </c>
      <c r="F299" s="64">
        <f t="shared" si="53"/>
        <v>445</v>
      </c>
      <c r="G299" s="64"/>
      <c r="H299" s="64">
        <v>0</v>
      </c>
      <c r="I299" s="64">
        <v>445</v>
      </c>
      <c r="J299" s="64">
        <f t="shared" si="54"/>
        <v>443.9</v>
      </c>
      <c r="K299" s="64"/>
      <c r="L299" s="64">
        <v>0</v>
      </c>
      <c r="M299" s="64">
        <v>443.9</v>
      </c>
    </row>
    <row r="300" spans="1:13" ht="31.5">
      <c r="A300" s="183" t="s">
        <v>904</v>
      </c>
      <c r="B300" s="174" t="s">
        <v>905</v>
      </c>
      <c r="C300" s="100">
        <v>100</v>
      </c>
      <c r="D300" s="101" t="s">
        <v>272</v>
      </c>
      <c r="E300" s="101" t="s">
        <v>311</v>
      </c>
      <c r="F300" s="64">
        <f t="shared" si="53"/>
        <v>3024.3</v>
      </c>
      <c r="G300" s="64"/>
      <c r="H300" s="64">
        <v>0</v>
      </c>
      <c r="I300" s="64">
        <v>3024.3</v>
      </c>
      <c r="J300" s="64">
        <f t="shared" si="54"/>
        <v>3024.1</v>
      </c>
      <c r="K300" s="64"/>
      <c r="L300" s="64">
        <v>0</v>
      </c>
      <c r="M300" s="64">
        <v>3024.1</v>
      </c>
    </row>
    <row r="301" spans="1:13" s="11" customFormat="1" ht="15.75">
      <c r="A301" s="170" t="s">
        <v>304</v>
      </c>
      <c r="B301" s="171" t="s">
        <v>906</v>
      </c>
      <c r="C301" s="100"/>
      <c r="D301" s="101"/>
      <c r="E301" s="101"/>
      <c r="F301" s="161">
        <f t="shared" si="53"/>
        <v>35960.300000000003</v>
      </c>
      <c r="G301" s="161">
        <f>G302+G320</f>
        <v>10.6</v>
      </c>
      <c r="H301" s="161">
        <f>H302+H320</f>
        <v>18515.7</v>
      </c>
      <c r="I301" s="161">
        <f>I302+I320</f>
        <v>17434</v>
      </c>
      <c r="J301" s="161">
        <f t="shared" si="54"/>
        <v>31202.699999999997</v>
      </c>
      <c r="K301" s="161">
        <f>K302+K320</f>
        <v>0</v>
      </c>
      <c r="L301" s="161">
        <f>L302+L320</f>
        <v>14413.3</v>
      </c>
      <c r="M301" s="161">
        <f>M302+M320</f>
        <v>16789.399999999998</v>
      </c>
    </row>
    <row r="302" spans="1:13" s="11" customFormat="1" ht="15.75">
      <c r="A302" s="68" t="s">
        <v>306</v>
      </c>
      <c r="B302" s="184" t="s">
        <v>907</v>
      </c>
      <c r="C302" s="95"/>
      <c r="D302" s="96"/>
      <c r="E302" s="96"/>
      <c r="F302" s="161">
        <f t="shared" si="53"/>
        <v>25595.4</v>
      </c>
      <c r="G302" s="161">
        <f>SUBTOTAL(9,G303:G319)</f>
        <v>10.6</v>
      </c>
      <c r="H302" s="161">
        <f>SUBTOTAL(9,H303:H319)</f>
        <v>18515.7</v>
      </c>
      <c r="I302" s="161">
        <f>SUBTOTAL(9,I303:I319)</f>
        <v>7069.1</v>
      </c>
      <c r="J302" s="161">
        <f t="shared" si="54"/>
        <v>20837.899999999998</v>
      </c>
      <c r="K302" s="161">
        <f>SUBTOTAL(9,K303:K319)</f>
        <v>0</v>
      </c>
      <c r="L302" s="161">
        <f>SUBTOTAL(9,L303:L319)</f>
        <v>14413.3</v>
      </c>
      <c r="M302" s="161">
        <f>SUBTOTAL(9,M303:M319)</f>
        <v>6424.5999999999995</v>
      </c>
    </row>
    <row r="303" spans="1:13" s="29" customFormat="1" ht="31.5">
      <c r="A303" s="177" t="s">
        <v>333</v>
      </c>
      <c r="B303" s="174" t="s">
        <v>334</v>
      </c>
      <c r="C303" s="100">
        <v>200</v>
      </c>
      <c r="D303" s="101" t="s">
        <v>272</v>
      </c>
      <c r="E303" s="101" t="s">
        <v>311</v>
      </c>
      <c r="F303" s="64">
        <f t="shared" si="53"/>
        <v>730</v>
      </c>
      <c r="G303" s="161"/>
      <c r="H303" s="64"/>
      <c r="I303" s="64">
        <v>730</v>
      </c>
      <c r="J303" s="64">
        <f t="shared" si="54"/>
        <v>730</v>
      </c>
      <c r="K303" s="161"/>
      <c r="L303" s="64"/>
      <c r="M303" s="64">
        <v>730</v>
      </c>
    </row>
    <row r="304" spans="1:13" s="29" customFormat="1" ht="31.5">
      <c r="A304" s="177" t="s">
        <v>335</v>
      </c>
      <c r="B304" s="174" t="s">
        <v>334</v>
      </c>
      <c r="C304" s="100">
        <v>300</v>
      </c>
      <c r="D304" s="101" t="s">
        <v>272</v>
      </c>
      <c r="E304" s="101" t="s">
        <v>311</v>
      </c>
      <c r="F304" s="64">
        <f t="shared" si="53"/>
        <v>542.5</v>
      </c>
      <c r="G304" s="64"/>
      <c r="H304" s="64"/>
      <c r="I304" s="64">
        <v>542.5</v>
      </c>
      <c r="J304" s="64">
        <f t="shared" si="54"/>
        <v>542.5</v>
      </c>
      <c r="K304" s="64"/>
      <c r="L304" s="64"/>
      <c r="M304" s="64">
        <v>542.5</v>
      </c>
    </row>
    <row r="305" spans="1:13" s="29" customFormat="1" ht="31.5">
      <c r="A305" s="177" t="s">
        <v>335</v>
      </c>
      <c r="B305" s="174" t="s">
        <v>334</v>
      </c>
      <c r="C305" s="100">
        <v>300</v>
      </c>
      <c r="D305" s="101" t="s">
        <v>359</v>
      </c>
      <c r="E305" s="101" t="s">
        <v>338</v>
      </c>
      <c r="F305" s="64">
        <f t="shared" si="53"/>
        <v>2264.4</v>
      </c>
      <c r="G305" s="64"/>
      <c r="H305" s="64"/>
      <c r="I305" s="64">
        <v>2264.4</v>
      </c>
      <c r="J305" s="64">
        <f t="shared" si="54"/>
        <v>2247.1</v>
      </c>
      <c r="K305" s="64"/>
      <c r="L305" s="64"/>
      <c r="M305" s="64">
        <v>2247.1</v>
      </c>
    </row>
    <row r="306" spans="1:13" s="29" customFormat="1" ht="47.25">
      <c r="A306" s="177" t="s">
        <v>689</v>
      </c>
      <c r="B306" s="174" t="s">
        <v>334</v>
      </c>
      <c r="C306" s="100">
        <v>600</v>
      </c>
      <c r="D306" s="101" t="s">
        <v>492</v>
      </c>
      <c r="E306" s="101" t="s">
        <v>272</v>
      </c>
      <c r="F306" s="64">
        <f t="shared" si="53"/>
        <v>10.6</v>
      </c>
      <c r="G306" s="64"/>
      <c r="H306" s="64"/>
      <c r="I306" s="64">
        <v>10.6</v>
      </c>
      <c r="J306" s="64">
        <f t="shared" si="54"/>
        <v>10.6</v>
      </c>
      <c r="K306" s="64"/>
      <c r="L306" s="64"/>
      <c r="M306" s="64">
        <v>10.6</v>
      </c>
    </row>
    <row r="307" spans="1:13" s="25" customFormat="1" ht="47.25">
      <c r="A307" s="177" t="s">
        <v>689</v>
      </c>
      <c r="B307" s="174" t="s">
        <v>334</v>
      </c>
      <c r="C307" s="100">
        <v>600</v>
      </c>
      <c r="D307" s="101" t="s">
        <v>492</v>
      </c>
      <c r="E307" s="101" t="s">
        <v>275</v>
      </c>
      <c r="F307" s="64">
        <f t="shared" si="53"/>
        <v>54.6</v>
      </c>
      <c r="G307" s="64"/>
      <c r="H307" s="64"/>
      <c r="I307" s="64">
        <v>54.6</v>
      </c>
      <c r="J307" s="64">
        <f t="shared" si="54"/>
        <v>51.6</v>
      </c>
      <c r="K307" s="64"/>
      <c r="L307" s="64"/>
      <c r="M307" s="64">
        <v>51.6</v>
      </c>
    </row>
    <row r="308" spans="1:13" s="25" customFormat="1" ht="47.25">
      <c r="A308" s="177" t="s">
        <v>689</v>
      </c>
      <c r="B308" s="174" t="s">
        <v>334</v>
      </c>
      <c r="C308" s="100">
        <v>600</v>
      </c>
      <c r="D308" s="101" t="s">
        <v>492</v>
      </c>
      <c r="E308" s="101" t="s">
        <v>338</v>
      </c>
      <c r="F308" s="64">
        <f t="shared" si="53"/>
        <v>730</v>
      </c>
      <c r="G308" s="64"/>
      <c r="H308" s="64"/>
      <c r="I308" s="64">
        <v>730</v>
      </c>
      <c r="J308" s="64">
        <f t="shared" si="54"/>
        <v>730</v>
      </c>
      <c r="K308" s="64"/>
      <c r="L308" s="64"/>
      <c r="M308" s="64">
        <v>730</v>
      </c>
    </row>
    <row r="309" spans="1:13" s="29" customFormat="1" ht="47.25">
      <c r="A309" s="177" t="s">
        <v>689</v>
      </c>
      <c r="B309" s="174" t="s">
        <v>334</v>
      </c>
      <c r="C309" s="100">
        <v>600</v>
      </c>
      <c r="D309" s="101" t="s">
        <v>389</v>
      </c>
      <c r="E309" s="101" t="s">
        <v>272</v>
      </c>
      <c r="F309" s="64">
        <f t="shared" si="53"/>
        <v>1997.1</v>
      </c>
      <c r="G309" s="64"/>
      <c r="H309" s="64"/>
      <c r="I309" s="64">
        <v>1997.1</v>
      </c>
      <c r="J309" s="64">
        <f t="shared" si="54"/>
        <v>1997.1</v>
      </c>
      <c r="K309" s="64"/>
      <c r="L309" s="64"/>
      <c r="M309" s="64">
        <v>1997.1</v>
      </c>
    </row>
    <row r="310" spans="1:13" s="11" customFormat="1" ht="31.5">
      <c r="A310" s="177" t="s">
        <v>336</v>
      </c>
      <c r="B310" s="174" t="s">
        <v>334</v>
      </c>
      <c r="C310" s="100">
        <v>800</v>
      </c>
      <c r="D310" s="101" t="s">
        <v>272</v>
      </c>
      <c r="E310" s="101" t="s">
        <v>519</v>
      </c>
      <c r="F310" s="64">
        <f t="shared" si="53"/>
        <v>483.5</v>
      </c>
      <c r="G310" s="64"/>
      <c r="H310" s="64"/>
      <c r="I310" s="64">
        <v>483.5</v>
      </c>
      <c r="J310" s="64">
        <f t="shared" si="54"/>
        <v>0</v>
      </c>
      <c r="K310" s="64"/>
      <c r="L310" s="64"/>
      <c r="M310" s="64">
        <v>0</v>
      </c>
    </row>
    <row r="311" spans="1:13" s="11" customFormat="1" ht="31.5">
      <c r="A311" s="177" t="s">
        <v>336</v>
      </c>
      <c r="B311" s="174" t="s">
        <v>334</v>
      </c>
      <c r="C311" s="100">
        <v>800</v>
      </c>
      <c r="D311" s="101" t="s">
        <v>272</v>
      </c>
      <c r="E311" s="101" t="s">
        <v>311</v>
      </c>
      <c r="F311" s="64">
        <f t="shared" si="53"/>
        <v>88.4</v>
      </c>
      <c r="G311" s="64"/>
      <c r="H311" s="64"/>
      <c r="I311" s="64">
        <v>88.4</v>
      </c>
      <c r="J311" s="64">
        <f t="shared" si="54"/>
        <v>88.3</v>
      </c>
      <c r="K311" s="64"/>
      <c r="L311" s="64"/>
      <c r="M311" s="64">
        <v>88.3</v>
      </c>
    </row>
    <row r="312" spans="1:13" s="25" customFormat="1" ht="63">
      <c r="A312" s="103" t="s">
        <v>308</v>
      </c>
      <c r="B312" s="173" t="s">
        <v>309</v>
      </c>
      <c r="C312" s="100">
        <v>200</v>
      </c>
      <c r="D312" s="101" t="s">
        <v>272</v>
      </c>
      <c r="E312" s="101" t="s">
        <v>303</v>
      </c>
      <c r="F312" s="64">
        <f t="shared" ref="F312:F335" si="59">SUM(G312:I312)</f>
        <v>10.6</v>
      </c>
      <c r="G312" s="64">
        <v>10.6</v>
      </c>
      <c r="H312" s="64"/>
      <c r="I312" s="64"/>
      <c r="J312" s="64">
        <f t="shared" ref="J312:J335" si="60">SUM(K312:M312)</f>
        <v>0</v>
      </c>
      <c r="K312" s="64">
        <v>0</v>
      </c>
      <c r="L312" s="64"/>
      <c r="M312" s="64"/>
    </row>
    <row r="313" spans="1:13" s="25" customFormat="1" ht="31.5">
      <c r="A313" s="103" t="s">
        <v>1000</v>
      </c>
      <c r="B313" s="173" t="s">
        <v>999</v>
      </c>
      <c r="C313" s="100">
        <v>700</v>
      </c>
      <c r="D313" s="101" t="s">
        <v>311</v>
      </c>
      <c r="E313" s="101" t="s">
        <v>272</v>
      </c>
      <c r="F313" s="64">
        <f t="shared" si="59"/>
        <v>20.3</v>
      </c>
      <c r="G313" s="64"/>
      <c r="H313" s="64"/>
      <c r="I313" s="64">
        <v>20.3</v>
      </c>
      <c r="J313" s="64">
        <f t="shared" si="60"/>
        <v>20.2</v>
      </c>
      <c r="K313" s="64"/>
      <c r="L313" s="64"/>
      <c r="M313" s="64">
        <v>20.2</v>
      </c>
    </row>
    <row r="314" spans="1:13" s="25" customFormat="1" ht="15.75" hidden="1">
      <c r="A314" s="183" t="s">
        <v>522</v>
      </c>
      <c r="B314" s="174" t="s">
        <v>523</v>
      </c>
      <c r="C314" s="100">
        <v>800</v>
      </c>
      <c r="D314" s="101" t="s">
        <v>272</v>
      </c>
      <c r="E314" s="101" t="s">
        <v>311</v>
      </c>
      <c r="F314" s="64">
        <f t="shared" si="59"/>
        <v>0</v>
      </c>
      <c r="G314" s="64"/>
      <c r="H314" s="64"/>
      <c r="I314" s="55"/>
      <c r="J314" s="64">
        <f t="shared" si="60"/>
        <v>0</v>
      </c>
      <c r="K314" s="64"/>
      <c r="L314" s="64"/>
      <c r="M314" s="55"/>
    </row>
    <row r="315" spans="1:13" s="25" customFormat="1" ht="15.75">
      <c r="A315" s="183" t="s">
        <v>522</v>
      </c>
      <c r="B315" s="174" t="s">
        <v>523</v>
      </c>
      <c r="C315" s="100">
        <v>800</v>
      </c>
      <c r="D315" s="101" t="s">
        <v>286</v>
      </c>
      <c r="E315" s="101" t="s">
        <v>424</v>
      </c>
      <c r="F315" s="64">
        <f t="shared" si="59"/>
        <v>139.9</v>
      </c>
      <c r="G315" s="64"/>
      <c r="H315" s="64"/>
      <c r="I315" s="55">
        <v>139.9</v>
      </c>
      <c r="J315" s="64">
        <f t="shared" si="60"/>
        <v>0</v>
      </c>
      <c r="K315" s="64"/>
      <c r="L315" s="64"/>
      <c r="M315" s="55">
        <v>0</v>
      </c>
    </row>
    <row r="316" spans="1:13" s="25" customFormat="1" ht="31.5">
      <c r="A316" s="183" t="s">
        <v>552</v>
      </c>
      <c r="B316" s="174" t="s">
        <v>553</v>
      </c>
      <c r="C316" s="100">
        <v>800</v>
      </c>
      <c r="D316" s="101" t="s">
        <v>286</v>
      </c>
      <c r="E316" s="101" t="s">
        <v>424</v>
      </c>
      <c r="F316" s="64">
        <f t="shared" si="59"/>
        <v>7173</v>
      </c>
      <c r="G316" s="64"/>
      <c r="H316" s="64">
        <v>7165.2</v>
      </c>
      <c r="I316" s="64">
        <v>7.8</v>
      </c>
      <c r="J316" s="64">
        <f t="shared" si="60"/>
        <v>7172.4</v>
      </c>
      <c r="K316" s="64"/>
      <c r="L316" s="64">
        <v>7165.2</v>
      </c>
      <c r="M316" s="64">
        <v>7.2</v>
      </c>
    </row>
    <row r="317" spans="1:13" s="25" customFormat="1" ht="47.25">
      <c r="A317" s="99" t="s">
        <v>1040</v>
      </c>
      <c r="B317" s="174" t="s">
        <v>1039</v>
      </c>
      <c r="C317" s="100">
        <v>800</v>
      </c>
      <c r="D317" s="101" t="s">
        <v>286</v>
      </c>
      <c r="E317" s="101" t="s">
        <v>424</v>
      </c>
      <c r="F317" s="64">
        <f t="shared" si="59"/>
        <v>4937.8</v>
      </c>
      <c r="G317" s="64"/>
      <c r="H317" s="64">
        <v>4937.8</v>
      </c>
      <c r="I317" s="64"/>
      <c r="J317" s="64">
        <f t="shared" si="60"/>
        <v>4937.8</v>
      </c>
      <c r="K317" s="64"/>
      <c r="L317" s="64">
        <v>4937.8</v>
      </c>
      <c r="M317" s="64"/>
    </row>
    <row r="318" spans="1:13" s="25" customFormat="1" ht="63">
      <c r="A318" s="103" t="s">
        <v>1117</v>
      </c>
      <c r="B318" s="115" t="s">
        <v>502</v>
      </c>
      <c r="C318" s="100">
        <v>200</v>
      </c>
      <c r="D318" s="101" t="s">
        <v>359</v>
      </c>
      <c r="E318" s="101" t="s">
        <v>504</v>
      </c>
      <c r="F318" s="64">
        <f t="shared" si="59"/>
        <v>2310.4</v>
      </c>
      <c r="G318" s="64"/>
      <c r="H318" s="64">
        <v>2310.4</v>
      </c>
      <c r="I318" s="64"/>
      <c r="J318" s="64">
        <f t="shared" si="60"/>
        <v>2310.3000000000002</v>
      </c>
      <c r="K318" s="64"/>
      <c r="L318" s="64">
        <v>2310.3000000000002</v>
      </c>
      <c r="M318" s="64"/>
    </row>
    <row r="319" spans="1:13" s="11" customFormat="1" ht="63">
      <c r="A319" s="103" t="s">
        <v>501</v>
      </c>
      <c r="B319" s="115" t="s">
        <v>502</v>
      </c>
      <c r="C319" s="100">
        <v>400</v>
      </c>
      <c r="D319" s="101" t="s">
        <v>359</v>
      </c>
      <c r="E319" s="101" t="s">
        <v>504</v>
      </c>
      <c r="F319" s="64">
        <f t="shared" si="59"/>
        <v>4102.3</v>
      </c>
      <c r="G319" s="64"/>
      <c r="H319" s="64">
        <v>4102.3</v>
      </c>
      <c r="I319" s="64"/>
      <c r="J319" s="64">
        <f t="shared" si="60"/>
        <v>0</v>
      </c>
      <c r="K319" s="64"/>
      <c r="L319" s="64">
        <v>0</v>
      </c>
      <c r="M319" s="64"/>
    </row>
    <row r="320" spans="1:13" ht="15.75">
      <c r="A320" s="94" t="s">
        <v>555</v>
      </c>
      <c r="B320" s="171" t="s">
        <v>908</v>
      </c>
      <c r="C320" s="95"/>
      <c r="D320" s="96"/>
      <c r="E320" s="96"/>
      <c r="F320" s="161">
        <f t="shared" si="59"/>
        <v>10364.9</v>
      </c>
      <c r="G320" s="64"/>
      <c r="H320" s="161">
        <f>H321</f>
        <v>0</v>
      </c>
      <c r="I320" s="161">
        <f>I321</f>
        <v>10364.9</v>
      </c>
      <c r="J320" s="161">
        <f t="shared" si="60"/>
        <v>10364.799999999999</v>
      </c>
      <c r="K320" s="64"/>
      <c r="L320" s="161">
        <f>L321</f>
        <v>0</v>
      </c>
      <c r="M320" s="161">
        <f>M321</f>
        <v>10364.799999999999</v>
      </c>
    </row>
    <row r="321" spans="1:13" ht="31.5">
      <c r="A321" s="103" t="s">
        <v>557</v>
      </c>
      <c r="B321" s="173" t="s">
        <v>558</v>
      </c>
      <c r="C321" s="100">
        <v>300</v>
      </c>
      <c r="D321" s="101" t="s">
        <v>359</v>
      </c>
      <c r="E321" s="101" t="s">
        <v>272</v>
      </c>
      <c r="F321" s="64">
        <f t="shared" si="59"/>
        <v>10364.9</v>
      </c>
      <c r="G321" s="64"/>
      <c r="H321" s="64"/>
      <c r="I321" s="64">
        <v>10364.9</v>
      </c>
      <c r="J321" s="64">
        <f t="shared" si="60"/>
        <v>10364.799999999999</v>
      </c>
      <c r="K321" s="64"/>
      <c r="L321" s="64"/>
      <c r="M321" s="64">
        <v>10364.799999999999</v>
      </c>
    </row>
    <row r="322" spans="1:13" s="11" customFormat="1" ht="15.75">
      <c r="A322" s="145" t="s">
        <v>712</v>
      </c>
      <c r="B322" s="171" t="s">
        <v>909</v>
      </c>
      <c r="C322" s="100"/>
      <c r="D322" s="101"/>
      <c r="E322" s="101"/>
      <c r="F322" s="161">
        <f t="shared" si="59"/>
        <v>0</v>
      </c>
      <c r="G322" s="161">
        <f>G323</f>
        <v>0</v>
      </c>
      <c r="H322" s="161">
        <f>H323+H340</f>
        <v>0</v>
      </c>
      <c r="I322" s="161">
        <f>I323+I340</f>
        <v>0</v>
      </c>
      <c r="J322" s="161">
        <f t="shared" si="60"/>
        <v>0</v>
      </c>
      <c r="K322" s="161">
        <f>K323</f>
        <v>0</v>
      </c>
      <c r="L322" s="161">
        <f>L323+L340</f>
        <v>0</v>
      </c>
      <c r="M322" s="161">
        <f>M323+M340</f>
        <v>0</v>
      </c>
    </row>
    <row r="323" spans="1:13" ht="15.75">
      <c r="A323" s="94" t="s">
        <v>715</v>
      </c>
      <c r="B323" s="171" t="s">
        <v>910</v>
      </c>
      <c r="C323" s="95"/>
      <c r="D323" s="96"/>
      <c r="E323" s="96"/>
      <c r="F323" s="161">
        <f t="shared" si="59"/>
        <v>0</v>
      </c>
      <c r="G323" s="64"/>
      <c r="H323" s="161">
        <f>SUBTOTAL(9,H324:H324)</f>
        <v>0</v>
      </c>
      <c r="I323" s="161">
        <f>SUBTOTAL(9,I324:I324)</f>
        <v>0</v>
      </c>
      <c r="J323" s="161">
        <f t="shared" si="60"/>
        <v>0</v>
      </c>
      <c r="K323" s="64"/>
      <c r="L323" s="161">
        <f>SUBTOTAL(9,L324:L324)</f>
        <v>0</v>
      </c>
      <c r="M323" s="161">
        <f>SUBTOTAL(9,M324:M324)</f>
        <v>0</v>
      </c>
    </row>
    <row r="324" spans="1:13" ht="63">
      <c r="A324" s="103" t="s">
        <v>911</v>
      </c>
      <c r="B324" s="173" t="s">
        <v>718</v>
      </c>
      <c r="C324" s="100">
        <v>100</v>
      </c>
      <c r="D324" s="101" t="s">
        <v>272</v>
      </c>
      <c r="E324" s="101" t="s">
        <v>338</v>
      </c>
      <c r="F324" s="64">
        <f t="shared" si="59"/>
        <v>0</v>
      </c>
      <c r="G324" s="161">
        <f>G325+G342</f>
        <v>0</v>
      </c>
      <c r="H324" s="64">
        <v>0</v>
      </c>
      <c r="I324" s="64">
        <v>0</v>
      </c>
      <c r="J324" s="64">
        <f t="shared" si="60"/>
        <v>0</v>
      </c>
      <c r="K324" s="161">
        <f>K325+K342</f>
        <v>0</v>
      </c>
      <c r="L324" s="64">
        <v>0</v>
      </c>
      <c r="M324" s="64">
        <v>0</v>
      </c>
    </row>
    <row r="325" spans="1:13" s="11" customFormat="1" ht="15.75">
      <c r="A325" s="170" t="s">
        <v>719</v>
      </c>
      <c r="B325" s="171" t="s">
        <v>912</v>
      </c>
      <c r="C325" s="100"/>
      <c r="D325" s="101"/>
      <c r="E325" s="101"/>
      <c r="F325" s="161">
        <f t="shared" si="59"/>
        <v>5339.4000000000005</v>
      </c>
      <c r="G325" s="161">
        <f>SUBTOTAL(9,G326:G326)</f>
        <v>0</v>
      </c>
      <c r="H325" s="161">
        <f t="shared" ref="H325:I325" si="61">H326+H330</f>
        <v>0</v>
      </c>
      <c r="I325" s="161">
        <f t="shared" si="61"/>
        <v>5339.4000000000005</v>
      </c>
      <c r="J325" s="161">
        <f t="shared" si="60"/>
        <v>5339.2000000000007</v>
      </c>
      <c r="K325" s="161">
        <f>SUBTOTAL(9,K326:K326)</f>
        <v>0</v>
      </c>
      <c r="L325" s="161">
        <f t="shared" ref="L325:M325" si="62">L326+L330</f>
        <v>0</v>
      </c>
      <c r="M325" s="161">
        <f t="shared" si="62"/>
        <v>5339.2000000000007</v>
      </c>
    </row>
    <row r="326" spans="1:13" ht="31.5">
      <c r="A326" s="68" t="s">
        <v>722</v>
      </c>
      <c r="B326" s="184" t="s">
        <v>913</v>
      </c>
      <c r="C326" s="95"/>
      <c r="D326" s="96"/>
      <c r="E326" s="96"/>
      <c r="F326" s="161">
        <f t="shared" si="59"/>
        <v>4347.9000000000005</v>
      </c>
      <c r="G326" s="64"/>
      <c r="H326" s="161">
        <f>SUBTOTAL(9,H327:H329)</f>
        <v>0</v>
      </c>
      <c r="I326" s="161">
        <f>SUBTOTAL(9,I327:I329)</f>
        <v>4347.9000000000005</v>
      </c>
      <c r="J326" s="161">
        <f t="shared" si="60"/>
        <v>4347.7000000000007</v>
      </c>
      <c r="K326" s="64"/>
      <c r="L326" s="161">
        <f>SUBTOTAL(9,L327:L329)</f>
        <v>0</v>
      </c>
      <c r="M326" s="161">
        <f>SUBTOTAL(9,M327:M329)</f>
        <v>4347.7000000000007</v>
      </c>
    </row>
    <row r="327" spans="1:13" ht="63">
      <c r="A327" s="177" t="s">
        <v>914</v>
      </c>
      <c r="B327" s="174" t="s">
        <v>725</v>
      </c>
      <c r="C327" s="100">
        <v>100</v>
      </c>
      <c r="D327" s="101" t="s">
        <v>272</v>
      </c>
      <c r="E327" s="101" t="s">
        <v>492</v>
      </c>
      <c r="F327" s="64">
        <f t="shared" si="59"/>
        <v>4260.8</v>
      </c>
      <c r="G327" s="161">
        <f>G328+G332</f>
        <v>0</v>
      </c>
      <c r="H327" s="64">
        <v>0</v>
      </c>
      <c r="I327" s="55">
        <v>4260.8</v>
      </c>
      <c r="J327" s="64">
        <f t="shared" si="60"/>
        <v>4260.6000000000004</v>
      </c>
      <c r="K327" s="161">
        <f>K328+K332</f>
        <v>0</v>
      </c>
      <c r="L327" s="64">
        <v>0</v>
      </c>
      <c r="M327" s="55">
        <v>4260.6000000000004</v>
      </c>
    </row>
    <row r="328" spans="1:13" ht="31.5">
      <c r="A328" s="177" t="s">
        <v>1062</v>
      </c>
      <c r="B328" s="174" t="s">
        <v>725</v>
      </c>
      <c r="C328" s="100">
        <v>800</v>
      </c>
      <c r="D328" s="101" t="s">
        <v>272</v>
      </c>
      <c r="E328" s="101" t="s">
        <v>492</v>
      </c>
      <c r="F328" s="64">
        <f t="shared" si="59"/>
        <v>0.5</v>
      </c>
      <c r="G328" s="161"/>
      <c r="H328" s="64">
        <v>0</v>
      </c>
      <c r="I328" s="55">
        <v>0.5</v>
      </c>
      <c r="J328" s="64">
        <f t="shared" si="60"/>
        <v>0.5</v>
      </c>
      <c r="K328" s="161"/>
      <c r="L328" s="64">
        <v>0</v>
      </c>
      <c r="M328" s="55">
        <v>0.5</v>
      </c>
    </row>
    <row r="329" spans="1:13" ht="63">
      <c r="A329" s="177" t="s">
        <v>890</v>
      </c>
      <c r="B329" s="174" t="s">
        <v>726</v>
      </c>
      <c r="C329" s="100">
        <v>100</v>
      </c>
      <c r="D329" s="101" t="s">
        <v>272</v>
      </c>
      <c r="E329" s="101" t="s">
        <v>492</v>
      </c>
      <c r="F329" s="64">
        <f t="shared" si="59"/>
        <v>86.6</v>
      </c>
      <c r="G329" s="64"/>
      <c r="H329" s="64">
        <v>0</v>
      </c>
      <c r="I329" s="64">
        <v>86.6</v>
      </c>
      <c r="J329" s="64">
        <f t="shared" si="60"/>
        <v>86.6</v>
      </c>
      <c r="K329" s="64"/>
      <c r="L329" s="64">
        <v>0</v>
      </c>
      <c r="M329" s="64">
        <v>86.6</v>
      </c>
    </row>
    <row r="330" spans="1:13" ht="31.5">
      <c r="A330" s="68" t="s">
        <v>768</v>
      </c>
      <c r="B330" s="184" t="s">
        <v>927</v>
      </c>
      <c r="C330" s="95"/>
      <c r="D330" s="96"/>
      <c r="E330" s="96"/>
      <c r="F330" s="161">
        <f t="shared" si="59"/>
        <v>991.5</v>
      </c>
      <c r="G330" s="64"/>
      <c r="H330" s="161">
        <f>SUBTOTAL(9,H331:H332)</f>
        <v>0</v>
      </c>
      <c r="I330" s="161">
        <f>I331</f>
        <v>991.5</v>
      </c>
      <c r="J330" s="161">
        <f t="shared" si="60"/>
        <v>991.5</v>
      </c>
      <c r="K330" s="64"/>
      <c r="L330" s="161">
        <f>SUBTOTAL(9,L331:L332)</f>
        <v>0</v>
      </c>
      <c r="M330" s="161">
        <f>M331</f>
        <v>991.5</v>
      </c>
    </row>
    <row r="331" spans="1:13" ht="31.5">
      <c r="A331" s="177" t="s">
        <v>770</v>
      </c>
      <c r="B331" s="174" t="s">
        <v>769</v>
      </c>
      <c r="C331" s="100">
        <v>200</v>
      </c>
      <c r="D331" s="101" t="s">
        <v>272</v>
      </c>
      <c r="E331" s="101" t="s">
        <v>492</v>
      </c>
      <c r="F331" s="64">
        <f t="shared" si="59"/>
        <v>991.5</v>
      </c>
      <c r="G331" s="64"/>
      <c r="H331" s="64">
        <v>0</v>
      </c>
      <c r="I331" s="55">
        <v>991.5</v>
      </c>
      <c r="J331" s="64">
        <f t="shared" si="60"/>
        <v>991.5</v>
      </c>
      <c r="K331" s="64"/>
      <c r="L331" s="64">
        <v>0</v>
      </c>
      <c r="M331" s="55">
        <v>991.5</v>
      </c>
    </row>
    <row r="332" spans="1:13" s="11" customFormat="1" ht="15.75">
      <c r="A332" s="170" t="s">
        <v>727</v>
      </c>
      <c r="B332" s="171" t="s">
        <v>915</v>
      </c>
      <c r="C332" s="100"/>
      <c r="D332" s="101"/>
      <c r="E332" s="101"/>
      <c r="F332" s="161">
        <f t="shared" si="59"/>
        <v>2691.2999999999997</v>
      </c>
      <c r="G332" s="161">
        <f>G333</f>
        <v>0</v>
      </c>
      <c r="H332" s="161">
        <f t="shared" ref="H332:I332" si="63">H333</f>
        <v>0</v>
      </c>
      <c r="I332" s="161">
        <f t="shared" si="63"/>
        <v>2691.2999999999997</v>
      </c>
      <c r="J332" s="161">
        <f t="shared" si="60"/>
        <v>2691.1</v>
      </c>
      <c r="K332" s="161">
        <f>K333</f>
        <v>0</v>
      </c>
      <c r="L332" s="161">
        <f t="shared" ref="L332:M332" si="64">L333</f>
        <v>0</v>
      </c>
      <c r="M332" s="161">
        <f t="shared" si="64"/>
        <v>2691.1</v>
      </c>
    </row>
    <row r="333" spans="1:13" ht="31.5">
      <c r="A333" s="68" t="s">
        <v>729</v>
      </c>
      <c r="B333" s="184" t="s">
        <v>916</v>
      </c>
      <c r="C333" s="95"/>
      <c r="D333" s="96"/>
      <c r="E333" s="96"/>
      <c r="F333" s="161">
        <f t="shared" si="59"/>
        <v>2691.2999999999997</v>
      </c>
      <c r="G333" s="64">
        <f>SUM(G334:G336)</f>
        <v>0</v>
      </c>
      <c r="H333" s="64">
        <f t="shared" ref="H333:I333" si="65">SUM(H334:H336)</f>
        <v>0</v>
      </c>
      <c r="I333" s="64">
        <f t="shared" si="65"/>
        <v>2691.2999999999997</v>
      </c>
      <c r="J333" s="161">
        <f t="shared" si="60"/>
        <v>2691.1</v>
      </c>
      <c r="K333" s="64">
        <f>SUM(K334:K336)</f>
        <v>0</v>
      </c>
      <c r="L333" s="64">
        <f t="shared" ref="L333:M333" si="66">SUM(L334:L336)</f>
        <v>0</v>
      </c>
      <c r="M333" s="64">
        <f t="shared" si="66"/>
        <v>2691.1</v>
      </c>
    </row>
    <row r="334" spans="1:13" ht="63">
      <c r="A334" s="177" t="s">
        <v>892</v>
      </c>
      <c r="B334" s="174" t="s">
        <v>731</v>
      </c>
      <c r="C334" s="100">
        <v>100</v>
      </c>
      <c r="D334" s="101" t="s">
        <v>272</v>
      </c>
      <c r="E334" s="101" t="s">
        <v>504</v>
      </c>
      <c r="F334" s="64">
        <f t="shared" si="59"/>
        <v>2392</v>
      </c>
      <c r="G334" s="161"/>
      <c r="H334" s="64">
        <v>0</v>
      </c>
      <c r="I334" s="55">
        <v>2392</v>
      </c>
      <c r="J334" s="64">
        <f t="shared" si="60"/>
        <v>2391.9</v>
      </c>
      <c r="K334" s="161"/>
      <c r="L334" s="64">
        <v>0</v>
      </c>
      <c r="M334" s="55">
        <v>2391.9</v>
      </c>
    </row>
    <row r="335" spans="1:13" ht="47.25">
      <c r="A335" s="177" t="s">
        <v>291</v>
      </c>
      <c r="B335" s="174" t="s">
        <v>732</v>
      </c>
      <c r="C335" s="100">
        <v>200</v>
      </c>
      <c r="D335" s="101" t="s">
        <v>272</v>
      </c>
      <c r="E335" s="101" t="s">
        <v>504</v>
      </c>
      <c r="F335" s="64">
        <f t="shared" si="59"/>
        <v>163.69999999999999</v>
      </c>
      <c r="G335" s="161"/>
      <c r="H335" s="64">
        <v>0</v>
      </c>
      <c r="I335" s="64">
        <v>163.69999999999999</v>
      </c>
      <c r="J335" s="64">
        <f t="shared" si="60"/>
        <v>163.6</v>
      </c>
      <c r="K335" s="161"/>
      <c r="L335" s="64">
        <v>0</v>
      </c>
      <c r="M335" s="64">
        <v>163.6</v>
      </c>
    </row>
    <row r="336" spans="1:13" ht="63">
      <c r="A336" s="177" t="s">
        <v>1112</v>
      </c>
      <c r="B336" s="174" t="s">
        <v>1131</v>
      </c>
      <c r="C336" s="100">
        <v>100</v>
      </c>
      <c r="D336" s="101" t="s">
        <v>272</v>
      </c>
      <c r="E336" s="101" t="s">
        <v>504</v>
      </c>
      <c r="F336" s="64">
        <f t="shared" ref="F336" si="67">SUM(G336:I336)</f>
        <v>135.6</v>
      </c>
      <c r="G336" s="161"/>
      <c r="H336" s="64">
        <v>0</v>
      </c>
      <c r="I336" s="55">
        <v>135.6</v>
      </c>
      <c r="J336" s="64">
        <f t="shared" ref="J336" si="68">SUM(K336:M336)</f>
        <v>135.6</v>
      </c>
      <c r="K336" s="161"/>
      <c r="L336" s="64">
        <v>0</v>
      </c>
      <c r="M336" s="55">
        <v>135.6</v>
      </c>
    </row>
    <row r="337" spans="6:9" ht="15.75">
      <c r="G337" s="60"/>
      <c r="I337" s="61"/>
    </row>
    <row r="338" spans="6:9" ht="15.75">
      <c r="G338" s="60"/>
    </row>
    <row r="339" spans="6:9">
      <c r="F339" s="62"/>
      <c r="G339" s="41"/>
      <c r="H339" s="62"/>
      <c r="I339" s="62"/>
    </row>
    <row r="340" spans="6:9">
      <c r="G340" s="41"/>
    </row>
    <row r="341" spans="6:9">
      <c r="F341" s="62"/>
      <c r="G341" s="62"/>
      <c r="H341" s="62"/>
      <c r="I341" s="62"/>
    </row>
    <row r="343" spans="6:9">
      <c r="G343" s="62"/>
    </row>
  </sheetData>
  <mergeCells count="1">
    <mergeCell ref="A6:J6"/>
  </mergeCells>
  <pageMargins left="0.31496062992125984" right="0.31496062992125984" top="0.51181102362204722" bottom="0.23622047244094491" header="0.27559055118110237" footer="0.19685039370078741"/>
  <pageSetup paperSize="9" scale="66" fitToHeight="22" orientation="portrait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>
      <selection activeCell="D5" sqref="D5"/>
    </sheetView>
  </sheetViews>
  <sheetFormatPr defaultRowHeight="15"/>
  <cols>
    <col min="1" max="1" width="29.7109375" customWidth="1"/>
    <col min="2" max="2" width="56" customWidth="1"/>
    <col min="3" max="4" width="15" customWidth="1"/>
    <col min="7" max="7" width="10.42578125" bestFit="1" customWidth="1"/>
    <col min="257" max="257" width="29.7109375" customWidth="1"/>
    <col min="258" max="258" width="56" customWidth="1"/>
    <col min="259" max="259" width="13.7109375" customWidth="1"/>
    <col min="263" max="263" width="10.42578125" bestFit="1" customWidth="1"/>
    <col min="513" max="513" width="29.7109375" customWidth="1"/>
    <col min="514" max="514" width="56" customWidth="1"/>
    <col min="515" max="515" width="13.7109375" customWidth="1"/>
    <col min="519" max="519" width="10.42578125" bestFit="1" customWidth="1"/>
    <col min="769" max="769" width="29.7109375" customWidth="1"/>
    <col min="770" max="770" width="56" customWidth="1"/>
    <col min="771" max="771" width="13.7109375" customWidth="1"/>
    <col min="775" max="775" width="10.42578125" bestFit="1" customWidth="1"/>
    <col min="1025" max="1025" width="29.7109375" customWidth="1"/>
    <col min="1026" max="1026" width="56" customWidth="1"/>
    <col min="1027" max="1027" width="13.7109375" customWidth="1"/>
    <col min="1031" max="1031" width="10.42578125" bestFit="1" customWidth="1"/>
    <col min="1281" max="1281" width="29.7109375" customWidth="1"/>
    <col min="1282" max="1282" width="56" customWidth="1"/>
    <col min="1283" max="1283" width="13.7109375" customWidth="1"/>
    <col min="1287" max="1287" width="10.42578125" bestFit="1" customWidth="1"/>
    <col min="1537" max="1537" width="29.7109375" customWidth="1"/>
    <col min="1538" max="1538" width="56" customWidth="1"/>
    <col min="1539" max="1539" width="13.7109375" customWidth="1"/>
    <col min="1543" max="1543" width="10.42578125" bestFit="1" customWidth="1"/>
    <col min="1793" max="1793" width="29.7109375" customWidth="1"/>
    <col min="1794" max="1794" width="56" customWidth="1"/>
    <col min="1795" max="1795" width="13.7109375" customWidth="1"/>
    <col min="1799" max="1799" width="10.42578125" bestFit="1" customWidth="1"/>
    <col min="2049" max="2049" width="29.7109375" customWidth="1"/>
    <col min="2050" max="2050" width="56" customWidth="1"/>
    <col min="2051" max="2051" width="13.7109375" customWidth="1"/>
    <col min="2055" max="2055" width="10.42578125" bestFit="1" customWidth="1"/>
    <col min="2305" max="2305" width="29.7109375" customWidth="1"/>
    <col min="2306" max="2306" width="56" customWidth="1"/>
    <col min="2307" max="2307" width="13.7109375" customWidth="1"/>
    <col min="2311" max="2311" width="10.42578125" bestFit="1" customWidth="1"/>
    <col min="2561" max="2561" width="29.7109375" customWidth="1"/>
    <col min="2562" max="2562" width="56" customWidth="1"/>
    <col min="2563" max="2563" width="13.7109375" customWidth="1"/>
    <col min="2567" max="2567" width="10.42578125" bestFit="1" customWidth="1"/>
    <col min="2817" max="2817" width="29.7109375" customWidth="1"/>
    <col min="2818" max="2818" width="56" customWidth="1"/>
    <col min="2819" max="2819" width="13.7109375" customWidth="1"/>
    <col min="2823" max="2823" width="10.42578125" bestFit="1" customWidth="1"/>
    <col min="3073" max="3073" width="29.7109375" customWidth="1"/>
    <col min="3074" max="3074" width="56" customWidth="1"/>
    <col min="3075" max="3075" width="13.7109375" customWidth="1"/>
    <col min="3079" max="3079" width="10.42578125" bestFit="1" customWidth="1"/>
    <col min="3329" max="3329" width="29.7109375" customWidth="1"/>
    <col min="3330" max="3330" width="56" customWidth="1"/>
    <col min="3331" max="3331" width="13.7109375" customWidth="1"/>
    <col min="3335" max="3335" width="10.42578125" bestFit="1" customWidth="1"/>
    <col min="3585" max="3585" width="29.7109375" customWidth="1"/>
    <col min="3586" max="3586" width="56" customWidth="1"/>
    <col min="3587" max="3587" width="13.7109375" customWidth="1"/>
    <col min="3591" max="3591" width="10.42578125" bestFit="1" customWidth="1"/>
    <col min="3841" max="3841" width="29.7109375" customWidth="1"/>
    <col min="3842" max="3842" width="56" customWidth="1"/>
    <col min="3843" max="3843" width="13.7109375" customWidth="1"/>
    <col min="3847" max="3847" width="10.42578125" bestFit="1" customWidth="1"/>
    <col min="4097" max="4097" width="29.7109375" customWidth="1"/>
    <col min="4098" max="4098" width="56" customWidth="1"/>
    <col min="4099" max="4099" width="13.7109375" customWidth="1"/>
    <col min="4103" max="4103" width="10.42578125" bestFit="1" customWidth="1"/>
    <col min="4353" max="4353" width="29.7109375" customWidth="1"/>
    <col min="4354" max="4354" width="56" customWidth="1"/>
    <col min="4355" max="4355" width="13.7109375" customWidth="1"/>
    <col min="4359" max="4359" width="10.42578125" bestFit="1" customWidth="1"/>
    <col min="4609" max="4609" width="29.7109375" customWidth="1"/>
    <col min="4610" max="4610" width="56" customWidth="1"/>
    <col min="4611" max="4611" width="13.7109375" customWidth="1"/>
    <col min="4615" max="4615" width="10.42578125" bestFit="1" customWidth="1"/>
    <col min="4865" max="4865" width="29.7109375" customWidth="1"/>
    <col min="4866" max="4866" width="56" customWidth="1"/>
    <col min="4867" max="4867" width="13.7109375" customWidth="1"/>
    <col min="4871" max="4871" width="10.42578125" bestFit="1" customWidth="1"/>
    <col min="5121" max="5121" width="29.7109375" customWidth="1"/>
    <col min="5122" max="5122" width="56" customWidth="1"/>
    <col min="5123" max="5123" width="13.7109375" customWidth="1"/>
    <col min="5127" max="5127" width="10.42578125" bestFit="1" customWidth="1"/>
    <col min="5377" max="5377" width="29.7109375" customWidth="1"/>
    <col min="5378" max="5378" width="56" customWidth="1"/>
    <col min="5379" max="5379" width="13.7109375" customWidth="1"/>
    <col min="5383" max="5383" width="10.42578125" bestFit="1" customWidth="1"/>
    <col min="5633" max="5633" width="29.7109375" customWidth="1"/>
    <col min="5634" max="5634" width="56" customWidth="1"/>
    <col min="5635" max="5635" width="13.7109375" customWidth="1"/>
    <col min="5639" max="5639" width="10.42578125" bestFit="1" customWidth="1"/>
    <col min="5889" max="5889" width="29.7109375" customWidth="1"/>
    <col min="5890" max="5890" width="56" customWidth="1"/>
    <col min="5891" max="5891" width="13.7109375" customWidth="1"/>
    <col min="5895" max="5895" width="10.42578125" bestFit="1" customWidth="1"/>
    <col min="6145" max="6145" width="29.7109375" customWidth="1"/>
    <col min="6146" max="6146" width="56" customWidth="1"/>
    <col min="6147" max="6147" width="13.7109375" customWidth="1"/>
    <col min="6151" max="6151" width="10.42578125" bestFit="1" customWidth="1"/>
    <col min="6401" max="6401" width="29.7109375" customWidth="1"/>
    <col min="6402" max="6402" width="56" customWidth="1"/>
    <col min="6403" max="6403" width="13.7109375" customWidth="1"/>
    <col min="6407" max="6407" width="10.42578125" bestFit="1" customWidth="1"/>
    <col min="6657" max="6657" width="29.7109375" customWidth="1"/>
    <col min="6658" max="6658" width="56" customWidth="1"/>
    <col min="6659" max="6659" width="13.7109375" customWidth="1"/>
    <col min="6663" max="6663" width="10.42578125" bestFit="1" customWidth="1"/>
    <col min="6913" max="6913" width="29.7109375" customWidth="1"/>
    <col min="6914" max="6914" width="56" customWidth="1"/>
    <col min="6915" max="6915" width="13.7109375" customWidth="1"/>
    <col min="6919" max="6919" width="10.42578125" bestFit="1" customWidth="1"/>
    <col min="7169" max="7169" width="29.7109375" customWidth="1"/>
    <col min="7170" max="7170" width="56" customWidth="1"/>
    <col min="7171" max="7171" width="13.7109375" customWidth="1"/>
    <col min="7175" max="7175" width="10.42578125" bestFit="1" customWidth="1"/>
    <col min="7425" max="7425" width="29.7109375" customWidth="1"/>
    <col min="7426" max="7426" width="56" customWidth="1"/>
    <col min="7427" max="7427" width="13.7109375" customWidth="1"/>
    <col min="7431" max="7431" width="10.42578125" bestFit="1" customWidth="1"/>
    <col min="7681" max="7681" width="29.7109375" customWidth="1"/>
    <col min="7682" max="7682" width="56" customWidth="1"/>
    <col min="7683" max="7683" width="13.7109375" customWidth="1"/>
    <col min="7687" max="7687" width="10.42578125" bestFit="1" customWidth="1"/>
    <col min="7937" max="7937" width="29.7109375" customWidth="1"/>
    <col min="7938" max="7938" width="56" customWidth="1"/>
    <col min="7939" max="7939" width="13.7109375" customWidth="1"/>
    <col min="7943" max="7943" width="10.42578125" bestFit="1" customWidth="1"/>
    <col min="8193" max="8193" width="29.7109375" customWidth="1"/>
    <col min="8194" max="8194" width="56" customWidth="1"/>
    <col min="8195" max="8195" width="13.7109375" customWidth="1"/>
    <col min="8199" max="8199" width="10.42578125" bestFit="1" customWidth="1"/>
    <col min="8449" max="8449" width="29.7109375" customWidth="1"/>
    <col min="8450" max="8450" width="56" customWidth="1"/>
    <col min="8451" max="8451" width="13.7109375" customWidth="1"/>
    <col min="8455" max="8455" width="10.42578125" bestFit="1" customWidth="1"/>
    <col min="8705" max="8705" width="29.7109375" customWidth="1"/>
    <col min="8706" max="8706" width="56" customWidth="1"/>
    <col min="8707" max="8707" width="13.7109375" customWidth="1"/>
    <col min="8711" max="8711" width="10.42578125" bestFit="1" customWidth="1"/>
    <col min="8961" max="8961" width="29.7109375" customWidth="1"/>
    <col min="8962" max="8962" width="56" customWidth="1"/>
    <col min="8963" max="8963" width="13.7109375" customWidth="1"/>
    <col min="8967" max="8967" width="10.42578125" bestFit="1" customWidth="1"/>
    <col min="9217" max="9217" width="29.7109375" customWidth="1"/>
    <col min="9218" max="9218" width="56" customWidth="1"/>
    <col min="9219" max="9219" width="13.7109375" customWidth="1"/>
    <col min="9223" max="9223" width="10.42578125" bestFit="1" customWidth="1"/>
    <col min="9473" max="9473" width="29.7109375" customWidth="1"/>
    <col min="9474" max="9474" width="56" customWidth="1"/>
    <col min="9475" max="9475" width="13.7109375" customWidth="1"/>
    <col min="9479" max="9479" width="10.42578125" bestFit="1" customWidth="1"/>
    <col min="9729" max="9729" width="29.7109375" customWidth="1"/>
    <col min="9730" max="9730" width="56" customWidth="1"/>
    <col min="9731" max="9731" width="13.7109375" customWidth="1"/>
    <col min="9735" max="9735" width="10.42578125" bestFit="1" customWidth="1"/>
    <col min="9985" max="9985" width="29.7109375" customWidth="1"/>
    <col min="9986" max="9986" width="56" customWidth="1"/>
    <col min="9987" max="9987" width="13.7109375" customWidth="1"/>
    <col min="9991" max="9991" width="10.42578125" bestFit="1" customWidth="1"/>
    <col min="10241" max="10241" width="29.7109375" customWidth="1"/>
    <col min="10242" max="10242" width="56" customWidth="1"/>
    <col min="10243" max="10243" width="13.7109375" customWidth="1"/>
    <col min="10247" max="10247" width="10.42578125" bestFit="1" customWidth="1"/>
    <col min="10497" max="10497" width="29.7109375" customWidth="1"/>
    <col min="10498" max="10498" width="56" customWidth="1"/>
    <col min="10499" max="10499" width="13.7109375" customWidth="1"/>
    <col min="10503" max="10503" width="10.42578125" bestFit="1" customWidth="1"/>
    <col min="10753" max="10753" width="29.7109375" customWidth="1"/>
    <col min="10754" max="10754" width="56" customWidth="1"/>
    <col min="10755" max="10755" width="13.7109375" customWidth="1"/>
    <col min="10759" max="10759" width="10.42578125" bestFit="1" customWidth="1"/>
    <col min="11009" max="11009" width="29.7109375" customWidth="1"/>
    <col min="11010" max="11010" width="56" customWidth="1"/>
    <col min="11011" max="11011" width="13.7109375" customWidth="1"/>
    <col min="11015" max="11015" width="10.42578125" bestFit="1" customWidth="1"/>
    <col min="11265" max="11265" width="29.7109375" customWidth="1"/>
    <col min="11266" max="11266" width="56" customWidth="1"/>
    <col min="11267" max="11267" width="13.7109375" customWidth="1"/>
    <col min="11271" max="11271" width="10.42578125" bestFit="1" customWidth="1"/>
    <col min="11521" max="11521" width="29.7109375" customWidth="1"/>
    <col min="11522" max="11522" width="56" customWidth="1"/>
    <col min="11523" max="11523" width="13.7109375" customWidth="1"/>
    <col min="11527" max="11527" width="10.42578125" bestFit="1" customWidth="1"/>
    <col min="11777" max="11777" width="29.7109375" customWidth="1"/>
    <col min="11778" max="11778" width="56" customWidth="1"/>
    <col min="11779" max="11779" width="13.7109375" customWidth="1"/>
    <col min="11783" max="11783" width="10.42578125" bestFit="1" customWidth="1"/>
    <col min="12033" max="12033" width="29.7109375" customWidth="1"/>
    <col min="12034" max="12034" width="56" customWidth="1"/>
    <col min="12035" max="12035" width="13.7109375" customWidth="1"/>
    <col min="12039" max="12039" width="10.42578125" bestFit="1" customWidth="1"/>
    <col min="12289" max="12289" width="29.7109375" customWidth="1"/>
    <col min="12290" max="12290" width="56" customWidth="1"/>
    <col min="12291" max="12291" width="13.7109375" customWidth="1"/>
    <col min="12295" max="12295" width="10.42578125" bestFit="1" customWidth="1"/>
    <col min="12545" max="12545" width="29.7109375" customWidth="1"/>
    <col min="12546" max="12546" width="56" customWidth="1"/>
    <col min="12547" max="12547" width="13.7109375" customWidth="1"/>
    <col min="12551" max="12551" width="10.42578125" bestFit="1" customWidth="1"/>
    <col min="12801" max="12801" width="29.7109375" customWidth="1"/>
    <col min="12802" max="12802" width="56" customWidth="1"/>
    <col min="12803" max="12803" width="13.7109375" customWidth="1"/>
    <col min="12807" max="12807" width="10.42578125" bestFit="1" customWidth="1"/>
    <col min="13057" max="13057" width="29.7109375" customWidth="1"/>
    <col min="13058" max="13058" width="56" customWidth="1"/>
    <col min="13059" max="13059" width="13.7109375" customWidth="1"/>
    <col min="13063" max="13063" width="10.42578125" bestFit="1" customWidth="1"/>
    <col min="13313" max="13313" width="29.7109375" customWidth="1"/>
    <col min="13314" max="13314" width="56" customWidth="1"/>
    <col min="13315" max="13315" width="13.7109375" customWidth="1"/>
    <col min="13319" max="13319" width="10.42578125" bestFit="1" customWidth="1"/>
    <col min="13569" max="13569" width="29.7109375" customWidth="1"/>
    <col min="13570" max="13570" width="56" customWidth="1"/>
    <col min="13571" max="13571" width="13.7109375" customWidth="1"/>
    <col min="13575" max="13575" width="10.42578125" bestFit="1" customWidth="1"/>
    <col min="13825" max="13825" width="29.7109375" customWidth="1"/>
    <col min="13826" max="13826" width="56" customWidth="1"/>
    <col min="13827" max="13827" width="13.7109375" customWidth="1"/>
    <col min="13831" max="13831" width="10.42578125" bestFit="1" customWidth="1"/>
    <col min="14081" max="14081" width="29.7109375" customWidth="1"/>
    <col min="14082" max="14082" width="56" customWidth="1"/>
    <col min="14083" max="14083" width="13.7109375" customWidth="1"/>
    <col min="14087" max="14087" width="10.42578125" bestFit="1" customWidth="1"/>
    <col min="14337" max="14337" width="29.7109375" customWidth="1"/>
    <col min="14338" max="14338" width="56" customWidth="1"/>
    <col min="14339" max="14339" width="13.7109375" customWidth="1"/>
    <col min="14343" max="14343" width="10.42578125" bestFit="1" customWidth="1"/>
    <col min="14593" max="14593" width="29.7109375" customWidth="1"/>
    <col min="14594" max="14594" width="56" customWidth="1"/>
    <col min="14595" max="14595" width="13.7109375" customWidth="1"/>
    <col min="14599" max="14599" width="10.42578125" bestFit="1" customWidth="1"/>
    <col min="14849" max="14849" width="29.7109375" customWidth="1"/>
    <col min="14850" max="14850" width="56" customWidth="1"/>
    <col min="14851" max="14851" width="13.7109375" customWidth="1"/>
    <col min="14855" max="14855" width="10.42578125" bestFit="1" customWidth="1"/>
    <col min="15105" max="15105" width="29.7109375" customWidth="1"/>
    <col min="15106" max="15106" width="56" customWidth="1"/>
    <col min="15107" max="15107" width="13.7109375" customWidth="1"/>
    <col min="15111" max="15111" width="10.42578125" bestFit="1" customWidth="1"/>
    <col min="15361" max="15361" width="29.7109375" customWidth="1"/>
    <col min="15362" max="15362" width="56" customWidth="1"/>
    <col min="15363" max="15363" width="13.7109375" customWidth="1"/>
    <col min="15367" max="15367" width="10.42578125" bestFit="1" customWidth="1"/>
    <col min="15617" max="15617" width="29.7109375" customWidth="1"/>
    <col min="15618" max="15618" width="56" customWidth="1"/>
    <col min="15619" max="15619" width="13.7109375" customWidth="1"/>
    <col min="15623" max="15623" width="10.42578125" bestFit="1" customWidth="1"/>
    <col min="15873" max="15873" width="29.7109375" customWidth="1"/>
    <col min="15874" max="15874" width="56" customWidth="1"/>
    <col min="15875" max="15875" width="13.7109375" customWidth="1"/>
    <col min="15879" max="15879" width="10.42578125" bestFit="1" customWidth="1"/>
    <col min="16129" max="16129" width="29.7109375" customWidth="1"/>
    <col min="16130" max="16130" width="56" customWidth="1"/>
    <col min="16131" max="16131" width="13.7109375" customWidth="1"/>
    <col min="16135" max="16135" width="10.42578125" bestFit="1" customWidth="1"/>
  </cols>
  <sheetData>
    <row r="1" spans="1:9" ht="15.75" customHeight="1">
      <c r="A1" s="207"/>
      <c r="B1" s="207"/>
      <c r="D1" s="207" t="s">
        <v>776</v>
      </c>
      <c r="E1" s="63"/>
      <c r="F1" s="63"/>
      <c r="G1" s="63"/>
      <c r="H1" s="63"/>
      <c r="I1" s="63"/>
    </row>
    <row r="2" spans="1:9" ht="15.75" customHeight="1">
      <c r="A2" s="207"/>
      <c r="B2" s="207"/>
      <c r="D2" s="207" t="s">
        <v>262</v>
      </c>
      <c r="E2" s="63"/>
      <c r="F2" s="63"/>
      <c r="G2" s="63"/>
      <c r="H2" s="63"/>
      <c r="I2" s="63"/>
    </row>
    <row r="3" spans="1:9" ht="15.75" customHeight="1">
      <c r="A3" s="207"/>
      <c r="B3" s="207"/>
      <c r="D3" s="207" t="s">
        <v>1</v>
      </c>
      <c r="E3" s="63"/>
      <c r="F3" s="63"/>
      <c r="G3" s="63"/>
      <c r="H3" s="63"/>
      <c r="I3" s="63"/>
    </row>
    <row r="4" spans="1:9" ht="15.75" customHeight="1">
      <c r="A4" s="207"/>
      <c r="B4" s="207"/>
      <c r="D4" s="71" t="s">
        <v>1147</v>
      </c>
      <c r="E4" s="63"/>
      <c r="F4" s="63"/>
      <c r="G4" s="63"/>
      <c r="H4" s="63"/>
      <c r="I4" s="63"/>
    </row>
    <row r="5" spans="1:9" ht="15.75" customHeight="1">
      <c r="A5" s="207"/>
      <c r="B5" s="207"/>
      <c r="C5" s="207"/>
      <c r="D5" s="63"/>
      <c r="E5" s="63"/>
      <c r="F5" s="63"/>
      <c r="G5" s="63"/>
      <c r="H5" s="63"/>
      <c r="I5" s="63"/>
    </row>
    <row r="6" spans="1:9" ht="37.5" customHeight="1">
      <c r="A6" s="238" t="s">
        <v>1145</v>
      </c>
      <c r="B6" s="238"/>
      <c r="C6" s="238"/>
      <c r="D6" s="238"/>
    </row>
    <row r="7" spans="1:9" ht="15.75">
      <c r="A7" s="235"/>
      <c r="B7" s="235"/>
      <c r="C7" s="235"/>
    </row>
    <row r="8" spans="1:9" ht="15.75">
      <c r="A8" s="236" t="s">
        <v>931</v>
      </c>
      <c r="B8" s="236"/>
      <c r="C8" s="236"/>
    </row>
    <row r="9" spans="1:9" ht="15.75">
      <c r="A9" s="73" t="s">
        <v>932</v>
      </c>
      <c r="B9" s="74"/>
      <c r="C9" s="75">
        <f>-C13</f>
        <v>-65789.699999999721</v>
      </c>
      <c r="D9" s="75">
        <f>-D13</f>
        <v>36481.40000000014</v>
      </c>
    </row>
    <row r="10" spans="1:9" ht="15.75">
      <c r="A10" s="237" t="s">
        <v>933</v>
      </c>
      <c r="B10" s="237"/>
      <c r="C10" s="76">
        <f>-C9/'Приложение 1'!C11*100</f>
        <v>37.338759841268242</v>
      </c>
      <c r="D10" s="76">
        <f>D9/'Приложение 1'!D11*100</f>
        <v>19.532721138808245</v>
      </c>
    </row>
    <row r="11" spans="1:9" ht="15.75">
      <c r="B11" s="77"/>
      <c r="C11" s="78"/>
      <c r="D11" s="78" t="s">
        <v>934</v>
      </c>
    </row>
    <row r="12" spans="1:9" ht="47.25">
      <c r="A12" s="69" t="s">
        <v>2</v>
      </c>
      <c r="B12" s="69" t="s">
        <v>264</v>
      </c>
      <c r="C12" s="69" t="s">
        <v>1137</v>
      </c>
      <c r="D12" s="69" t="s">
        <v>1138</v>
      </c>
    </row>
    <row r="13" spans="1:9" ht="31.5">
      <c r="A13" s="79" t="s">
        <v>935</v>
      </c>
      <c r="B13" s="79" t="s">
        <v>936</v>
      </c>
      <c r="C13" s="80">
        <f>SUM(C14,C20)</f>
        <v>65789.699999999721</v>
      </c>
      <c r="D13" s="80">
        <f>SUM(D14,D20)</f>
        <v>-36481.40000000014</v>
      </c>
    </row>
    <row r="14" spans="1:9" ht="31.5">
      <c r="A14" s="79" t="s">
        <v>937</v>
      </c>
      <c r="B14" s="79" t="s">
        <v>938</v>
      </c>
      <c r="C14" s="80">
        <f>SUM(C16,C18)</f>
        <v>8500</v>
      </c>
      <c r="D14" s="80">
        <f>SUM(D16,D18)</f>
        <v>8500</v>
      </c>
    </row>
    <row r="15" spans="1:9" ht="47.25">
      <c r="A15" s="66" t="s">
        <v>939</v>
      </c>
      <c r="B15" s="66" t="s">
        <v>940</v>
      </c>
      <c r="C15" s="81">
        <f>SUM(C17,C19)</f>
        <v>8500</v>
      </c>
      <c r="D15" s="81">
        <f>SUM(D17,D19)</f>
        <v>8500</v>
      </c>
    </row>
    <row r="16" spans="1:9" ht="47.25">
      <c r="A16" s="70" t="s">
        <v>941</v>
      </c>
      <c r="B16" s="70" t="s">
        <v>972</v>
      </c>
      <c r="C16" s="82">
        <f t="shared" ref="C16:D30" si="0">SUM(C17)</f>
        <v>8500</v>
      </c>
      <c r="D16" s="82">
        <f t="shared" si="0"/>
        <v>8500</v>
      </c>
    </row>
    <row r="17" spans="1:7" ht="47.25">
      <c r="A17" s="70" t="s">
        <v>942</v>
      </c>
      <c r="B17" s="70" t="s">
        <v>971</v>
      </c>
      <c r="C17" s="82">
        <v>8500</v>
      </c>
      <c r="D17" s="82">
        <v>8500</v>
      </c>
    </row>
    <row r="18" spans="1:7" ht="47.25">
      <c r="A18" s="70" t="s">
        <v>943</v>
      </c>
      <c r="B18" s="70" t="s">
        <v>973</v>
      </c>
      <c r="C18" s="82">
        <f t="shared" si="0"/>
        <v>0</v>
      </c>
      <c r="D18" s="82">
        <f t="shared" si="0"/>
        <v>0</v>
      </c>
    </row>
    <row r="19" spans="1:7" ht="47.25">
      <c r="A19" s="70" t="s">
        <v>944</v>
      </c>
      <c r="B19" s="70" t="s">
        <v>970</v>
      </c>
      <c r="C19" s="82">
        <v>0</v>
      </c>
      <c r="D19" s="82">
        <v>0</v>
      </c>
    </row>
    <row r="20" spans="1:7" ht="31.5">
      <c r="A20" s="79" t="s">
        <v>945</v>
      </c>
      <c r="B20" s="79" t="s">
        <v>946</v>
      </c>
      <c r="C20" s="83">
        <f>SUM(C21,C25)</f>
        <v>57289.699999999721</v>
      </c>
      <c r="D20" s="83">
        <f>SUM(D21,D25)</f>
        <v>-44981.40000000014</v>
      </c>
      <c r="F20" s="84"/>
      <c r="G20" s="84"/>
    </row>
    <row r="21" spans="1:7" ht="15.75">
      <c r="A21" s="79" t="s">
        <v>947</v>
      </c>
      <c r="B21" s="79" t="s">
        <v>948</v>
      </c>
      <c r="C21" s="85">
        <f>SUM(C22)</f>
        <v>-2158365.5</v>
      </c>
      <c r="D21" s="85">
        <f>SUM(D22)</f>
        <v>-2136264.4000000004</v>
      </c>
    </row>
    <row r="22" spans="1:7" ht="15.75">
      <c r="A22" s="86" t="s">
        <v>949</v>
      </c>
      <c r="B22" s="86" t="s">
        <v>950</v>
      </c>
      <c r="C22" s="87">
        <f t="shared" si="0"/>
        <v>-2158365.5</v>
      </c>
      <c r="D22" s="87">
        <f t="shared" si="0"/>
        <v>-2136264.4000000004</v>
      </c>
    </row>
    <row r="23" spans="1:7" ht="31.5">
      <c r="A23" s="67" t="s">
        <v>951</v>
      </c>
      <c r="B23" s="67" t="s">
        <v>952</v>
      </c>
      <c r="C23" s="88">
        <f t="shared" si="0"/>
        <v>-2158365.5</v>
      </c>
      <c r="D23" s="88">
        <f t="shared" si="0"/>
        <v>-2136264.4000000004</v>
      </c>
    </row>
    <row r="24" spans="1:7" ht="31.5">
      <c r="A24" s="89" t="s">
        <v>953</v>
      </c>
      <c r="B24" s="89" t="s">
        <v>928</v>
      </c>
      <c r="C24" s="90">
        <f>-'Приложение 1'!C193-8500</f>
        <v>-2158365.5</v>
      </c>
      <c r="D24" s="90">
        <f>-'Приложение 1'!D193-8500</f>
        <v>-2136264.4000000004</v>
      </c>
    </row>
    <row r="25" spans="1:7" ht="15.75">
      <c r="A25" s="66" t="s">
        <v>954</v>
      </c>
      <c r="B25" s="66" t="s">
        <v>955</v>
      </c>
      <c r="C25" s="83">
        <f t="shared" si="0"/>
        <v>2215655.1999999997</v>
      </c>
      <c r="D25" s="83">
        <f t="shared" si="0"/>
        <v>2091283.0000000002</v>
      </c>
    </row>
    <row r="26" spans="1:7" ht="15.75">
      <c r="A26" s="67" t="s">
        <v>956</v>
      </c>
      <c r="B26" s="67" t="s">
        <v>957</v>
      </c>
      <c r="C26" s="88">
        <f t="shared" si="0"/>
        <v>2215655.1999999997</v>
      </c>
      <c r="D26" s="88">
        <f t="shared" si="0"/>
        <v>2091283.0000000002</v>
      </c>
    </row>
    <row r="27" spans="1:7" ht="31.5">
      <c r="A27" s="67" t="s">
        <v>958</v>
      </c>
      <c r="B27" s="67" t="s">
        <v>959</v>
      </c>
      <c r="C27" s="88">
        <f t="shared" si="0"/>
        <v>2215655.1999999997</v>
      </c>
      <c r="D27" s="88">
        <f t="shared" si="0"/>
        <v>2091283.0000000002</v>
      </c>
    </row>
    <row r="28" spans="1:7" ht="31.5">
      <c r="A28" s="89" t="s">
        <v>960</v>
      </c>
      <c r="B28" s="89" t="s">
        <v>929</v>
      </c>
      <c r="C28" s="90">
        <f>'Приложение 3'!G489</f>
        <v>2215655.1999999997</v>
      </c>
      <c r="D28" s="90">
        <f>'Приложение 3'!H489</f>
        <v>2091283.0000000002</v>
      </c>
      <c r="G28" s="84"/>
    </row>
    <row r="29" spans="1:7" ht="31.5" hidden="1">
      <c r="A29" s="66" t="s">
        <v>961</v>
      </c>
      <c r="B29" s="66" t="s">
        <v>962</v>
      </c>
      <c r="C29" s="91">
        <f t="shared" si="0"/>
        <v>0</v>
      </c>
    </row>
    <row r="30" spans="1:7" ht="31.5" hidden="1">
      <c r="A30" s="79" t="s">
        <v>963</v>
      </c>
      <c r="B30" s="79" t="s">
        <v>964</v>
      </c>
      <c r="C30" s="82">
        <f t="shared" si="0"/>
        <v>0</v>
      </c>
    </row>
    <row r="31" spans="1:7" ht="31.5" hidden="1">
      <c r="A31" s="86" t="s">
        <v>965</v>
      </c>
      <c r="B31" s="86" t="s">
        <v>966</v>
      </c>
      <c r="C31" s="82">
        <f>SUM(C32)</f>
        <v>0</v>
      </c>
    </row>
    <row r="32" spans="1:7" ht="47.25" hidden="1">
      <c r="A32" s="86" t="s">
        <v>967</v>
      </c>
      <c r="B32" s="86" t="s">
        <v>930</v>
      </c>
      <c r="C32" s="82">
        <v>0</v>
      </c>
    </row>
    <row r="33" spans="3:3">
      <c r="C33" s="72"/>
    </row>
  </sheetData>
  <mergeCells count="4">
    <mergeCell ref="A7:C7"/>
    <mergeCell ref="A8:C8"/>
    <mergeCell ref="A10:B10"/>
    <mergeCell ref="A6:D6"/>
  </mergeCells>
  <pageMargins left="0.70866141732283472" right="0.70866141732283472" top="0.55118110236220474" bottom="0.3937007874015748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C. Петров</dc:creator>
  <cp:lastModifiedBy>Егорова Анна Васильевна</cp:lastModifiedBy>
  <cp:lastPrinted>2022-03-16T06:39:29Z</cp:lastPrinted>
  <dcterms:created xsi:type="dcterms:W3CDTF">2020-11-08T22:57:29Z</dcterms:created>
  <dcterms:modified xsi:type="dcterms:W3CDTF">2022-04-24T21:43:20Z</dcterms:modified>
</cp:coreProperties>
</file>